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H:\.shortcut-targets-by-id\1qrysGJmP-nQ5H_VvKVsotkOeCl6aAVqS\Lake Elmo Aero\Flight Training\Aircraft\Cirrus SR20 N593PU\"/>
    </mc:Choice>
  </mc:AlternateContent>
  <xr:revisionPtr revIDLastSave="0" documentId="13_ncr:1_{2D130988-F0AB-4250-94A0-99FBFD418AB4}" xr6:coauthVersionLast="47" xr6:coauthVersionMax="47" xr10:uidLastSave="{00000000-0000-0000-0000-000000000000}"/>
  <bookViews>
    <workbookView xWindow="-98" yWindow="-98" windowWidth="21795" windowHeight="12975" tabRatio="948" xr2:uid="{00000000-000D-0000-FFFF-FFFF00000000}"/>
  </bookViews>
  <sheets>
    <sheet name="W&amp;B" sheetId="1" r:id="rId1"/>
  </sheets>
  <definedNames>
    <definedName name="_xlnm.Print_Area" localSheetId="0">'W&amp;B'!$B$2:$F$62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  <c r="D20" i="1"/>
  <c r="D15" i="1"/>
  <c r="B2" i="1" l="1"/>
  <c r="F33" i="1"/>
  <c r="F32" i="1"/>
  <c r="D32" i="1"/>
  <c r="D33" i="1" s="1"/>
  <c r="C32" i="1"/>
  <c r="C33" i="1" s="1"/>
  <c r="D31" i="1"/>
  <c r="C31" i="1"/>
  <c r="F30" i="1"/>
  <c r="F29" i="1"/>
  <c r="F15" i="1"/>
  <c r="E14" i="1"/>
  <c r="D16" i="1"/>
  <c r="F16" i="1" s="1"/>
  <c r="D17" i="1"/>
  <c r="F17" i="1" s="1"/>
  <c r="F18" i="1"/>
  <c r="F20" i="1"/>
  <c r="F19" i="1" l="1"/>
  <c r="D19" i="1"/>
  <c r="D21" i="1" l="1"/>
  <c r="B12" i="1"/>
  <c r="E19" i="1"/>
  <c r="F21" i="1"/>
  <c r="E21" i="1" l="1"/>
</calcChain>
</file>

<file path=xl/sharedStrings.xml><?xml version="1.0" encoding="utf-8"?>
<sst xmlns="http://schemas.openxmlformats.org/spreadsheetml/2006/main" count="45" uniqueCount="42">
  <si>
    <t>USAGE:</t>
  </si>
  <si>
    <t>Item</t>
  </si>
  <si>
    <t>Weight</t>
  </si>
  <si>
    <t>Arm</t>
  </si>
  <si>
    <t>Moment</t>
  </si>
  <si>
    <t>Fill out the areas in Yellow</t>
  </si>
  <si>
    <t>Weather Information:</t>
  </si>
  <si>
    <t>Aircraft Licensed Empty Weight</t>
  </si>
  <si>
    <t>Seat Occupancy Table:</t>
  </si>
  <si>
    <t>Field Elevation:</t>
  </si>
  <si>
    <t>Pilot:</t>
  </si>
  <si>
    <t>Temperature  C:</t>
  </si>
  <si>
    <t>Copilot:</t>
  </si>
  <si>
    <t>Dew Point C:</t>
  </si>
  <si>
    <t>Front Seats</t>
  </si>
  <si>
    <t>Rear Left:</t>
  </si>
  <si>
    <t>Altimeter Setting:</t>
  </si>
  <si>
    <t>Rear Seats</t>
  </si>
  <si>
    <t>Rear Right:</t>
  </si>
  <si>
    <t>Wind Direction:</t>
  </si>
  <si>
    <t>Wind Speed:</t>
  </si>
  <si>
    <t>Runway Heading:</t>
  </si>
  <si>
    <t>Remaining Useful Load:</t>
  </si>
  <si>
    <t>Relative Humidity:</t>
  </si>
  <si>
    <t>Pressure Altitude:</t>
  </si>
  <si>
    <t>Density Altitude:</t>
  </si>
  <si>
    <t>Loaded Moment</t>
  </si>
  <si>
    <t>Normal Category</t>
  </si>
  <si>
    <t>Baggage Area (130lbs Max)</t>
  </si>
  <si>
    <t>Fuel (58.5 Gallons Maximum)</t>
  </si>
  <si>
    <t>Departure</t>
  </si>
  <si>
    <t>Destination</t>
  </si>
  <si>
    <t>Soft Field? Y or N:</t>
  </si>
  <si>
    <t>Departure Total</t>
  </si>
  <si>
    <t>Estimated Fuel Burn</t>
  </si>
  <si>
    <t>Destination Total</t>
  </si>
  <si>
    <r>
      <rPr>
        <u/>
        <sz val="9"/>
        <rFont val="Geneva"/>
      </rPr>
      <t>Depart</t>
    </r>
    <r>
      <rPr>
        <sz val="9"/>
        <rFont val="Geneva"/>
        <family val="2"/>
      </rPr>
      <t xml:space="preserve"> Head Wind:</t>
    </r>
  </si>
  <si>
    <r>
      <rPr>
        <u/>
        <sz val="9"/>
        <rFont val="Geneva"/>
      </rPr>
      <t>Depart</t>
    </r>
    <r>
      <rPr>
        <sz val="9"/>
        <rFont val="Geneva"/>
        <family val="2"/>
      </rPr>
      <t xml:space="preserve"> X-Wind:</t>
    </r>
  </si>
  <si>
    <r>
      <rPr>
        <u/>
        <sz val="9"/>
        <rFont val="Geneva"/>
      </rPr>
      <t>Dest</t>
    </r>
    <r>
      <rPr>
        <sz val="9"/>
        <rFont val="Geneva"/>
        <family val="2"/>
      </rPr>
      <t xml:space="preserve"> X-Wind:</t>
    </r>
  </si>
  <si>
    <r>
      <rPr>
        <u/>
        <sz val="9"/>
        <rFont val="Geneva"/>
      </rPr>
      <t>Dest</t>
    </r>
    <r>
      <rPr>
        <sz val="9"/>
        <rFont val="Geneva"/>
        <family val="2"/>
      </rPr>
      <t xml:space="preserve"> Head Wind:</t>
    </r>
  </si>
  <si>
    <t>*FOR PLANNING PURPOSES ONLY, VERIFY WEIGHT AND BALANCE BEFORE FLIGHT*</t>
  </si>
  <si>
    <t>2010 Cirrus SR20 N593PU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</si>
</sst>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.0&quot; gal&quot;"/>
    <numFmt numFmtId="166" formatCode="#%"/>
    <numFmt numFmtId="167" formatCode="0&quot; Ft&quot;."/>
    <numFmt numFmtId="168" formatCode="0&quot;  KT&quot;"/>
    <numFmt numFmtId="169" formatCode="0&quot; gal&quot;"/>
    <numFmt numFmtId="170" formatCode="[$-F800]dddd\,\ mmmm\ dd\,\ yyyy"/>
  </numFmts>
  <fonts count="15">
    <font>
      <sz val="9"/>
      <name val="Geneva"/>
      <family val="2"/>
    </font>
    <font>
      <b/>
      <sz val="12"/>
      <name val="Geneva"/>
      <family val="2"/>
    </font>
    <font>
      <b/>
      <sz val="9"/>
      <name val="Geneva"/>
      <family val="2"/>
    </font>
    <font>
      <b/>
      <sz val="9"/>
      <color indexed="9"/>
      <name val="Geneva"/>
      <family val="2"/>
    </font>
    <font>
      <b/>
      <sz val="9"/>
      <color indexed="16"/>
      <name val="Geneva"/>
      <family val="2"/>
    </font>
    <font>
      <sz val="9"/>
      <name val="Geneva"/>
      <family val="2"/>
    </font>
    <font>
      <b/>
      <u/>
      <sz val="9"/>
      <name val="Geneva"/>
    </font>
    <font>
      <sz val="9"/>
      <name val="Geneva"/>
    </font>
    <font>
      <u/>
      <sz val="9"/>
      <name val="Geneva"/>
    </font>
    <font>
      <b/>
      <sz val="9"/>
      <name val="Geneva"/>
    </font>
    <font>
      <b/>
      <u/>
      <sz val="9"/>
      <name val="Geneva"/>
      <family val="2"/>
    </font>
    <font>
      <u/>
      <sz val="9"/>
      <name val="Geneva"/>
      <family val="2"/>
    </font>
    <font>
      <sz val="9"/>
      <color theme="1"/>
      <name val="Geneva"/>
      <family val="2"/>
    </font>
    <font>
      <b/>
      <sz val="11"/>
      <color rgb="FFFF0000"/>
      <name val="Geneva"/>
    </font>
    <font>
      <b/>
      <sz val="16"/>
      <color rgb="FFFF0000"/>
      <name val="Geneva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002060"/>
        <bgColor indexed="37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ill="0" applyBorder="0" applyAlignment="0" applyProtection="0"/>
  </cellStyleXfs>
  <cellXfs count="88">
    <xf numFmtId="0" fontId="0" fillId="0" borderId="0" xfId="0"/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0" fontId="2" fillId="2" borderId="7" xfId="0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>
      <alignment horizontal="center" vertical="center"/>
    </xf>
    <xf numFmtId="4" fontId="2" fillId="3" borderId="1" xfId="1" applyNumberFormat="1" applyFont="1" applyFill="1" applyBorder="1" applyAlignment="1" applyProtection="1">
      <alignment horizontal="center" vertical="center"/>
    </xf>
    <xf numFmtId="3" fontId="2" fillId="2" borderId="1" xfId="1" applyNumberFormat="1" applyFont="1" applyFill="1" applyBorder="1" applyAlignment="1" applyProtection="1">
      <alignment horizontal="center" vertical="center"/>
      <protection locked="0"/>
    </xf>
    <xf numFmtId="165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>
      <alignment horizontal="right" vertical="center"/>
    </xf>
    <xf numFmtId="0" fontId="0" fillId="4" borderId="2" xfId="0" applyFill="1" applyBorder="1"/>
    <xf numFmtId="0" fontId="0" fillId="4" borderId="0" xfId="0" applyFill="1"/>
    <xf numFmtId="0" fontId="2" fillId="4" borderId="2" xfId="0" applyFont="1" applyFill="1" applyBorder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4" fontId="5" fillId="4" borderId="0" xfId="1" applyNumberFormat="1" applyFill="1" applyBorder="1" applyAlignment="1" applyProtection="1">
      <alignment horizontal="center" vertical="center"/>
    </xf>
    <xf numFmtId="4" fontId="5" fillId="4" borderId="4" xfId="1" applyNumberFormat="1" applyFill="1" applyBorder="1" applyAlignment="1" applyProtection="1">
      <alignment horizontal="center" vertical="center"/>
    </xf>
    <xf numFmtId="0" fontId="10" fillId="4" borderId="2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11" fillId="4" borderId="0" xfId="0" applyFon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2" fillId="4" borderId="10" xfId="0" applyFont="1" applyFill="1" applyBorder="1" applyAlignment="1">
      <alignment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right" vertical="center"/>
    </xf>
    <xf numFmtId="166" fontId="0" fillId="4" borderId="0" xfId="0" applyNumberFormat="1" applyFill="1" applyAlignment="1">
      <alignment horizontal="center" vertical="center"/>
    </xf>
    <xf numFmtId="167" fontId="2" fillId="4" borderId="0" xfId="0" applyNumberFormat="1" applyFont="1" applyFill="1" applyAlignment="1">
      <alignment horizontal="center" vertical="center"/>
    </xf>
    <xf numFmtId="167" fontId="2" fillId="4" borderId="3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right" vertical="center"/>
    </xf>
    <xf numFmtId="167" fontId="2" fillId="4" borderId="4" xfId="0" applyNumberFormat="1" applyFont="1" applyFill="1" applyBorder="1" applyAlignment="1">
      <alignment horizontal="center" vertical="center"/>
    </xf>
    <xf numFmtId="167" fontId="0" fillId="4" borderId="4" xfId="0" applyNumberFormat="1" applyFill="1" applyBorder="1" applyAlignment="1">
      <alignment horizontal="center" vertical="center"/>
    </xf>
    <xf numFmtId="0" fontId="7" fillId="4" borderId="0" xfId="0" applyFont="1" applyFill="1" applyAlignment="1">
      <alignment horizontal="right" vertical="center"/>
    </xf>
    <xf numFmtId="168" fontId="2" fillId="4" borderId="4" xfId="0" applyNumberFormat="1" applyFont="1" applyFill="1" applyBorder="1" applyAlignment="1">
      <alignment horizontal="left" vertical="center"/>
    </xf>
    <xf numFmtId="168" fontId="9" fillId="4" borderId="4" xfId="0" applyNumberFormat="1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right" vertical="center"/>
    </xf>
    <xf numFmtId="168" fontId="9" fillId="4" borderId="5" xfId="0" applyNumberFormat="1" applyFont="1" applyFill="1" applyBorder="1" applyAlignment="1">
      <alignment horizontal="left" vertical="center"/>
    </xf>
    <xf numFmtId="4" fontId="9" fillId="0" borderId="0" xfId="1" applyNumberFormat="1" applyFont="1" applyFill="1" applyBorder="1" applyAlignment="1" applyProtection="1">
      <alignment horizontal="center" vertical="center"/>
    </xf>
    <xf numFmtId="4" fontId="9" fillId="4" borderId="0" xfId="1" applyNumberFormat="1" applyFont="1" applyFill="1" applyBorder="1" applyAlignment="1" applyProtection="1">
      <alignment horizontal="center" vertical="center"/>
    </xf>
    <xf numFmtId="4" fontId="9" fillId="4" borderId="4" xfId="0" applyNumberFormat="1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horizontal="center" vertical="center"/>
    </xf>
    <xf numFmtId="2" fontId="9" fillId="4" borderId="3" xfId="0" applyNumberFormat="1" applyFont="1" applyFill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4" fontId="12" fillId="4" borderId="0" xfId="1" applyNumberFormat="1" applyFont="1" applyFill="1" applyBorder="1" applyAlignment="1" applyProtection="1">
      <alignment horizontal="center" vertical="center"/>
    </xf>
    <xf numFmtId="4" fontId="12" fillId="4" borderId="4" xfId="1" applyNumberFormat="1" applyFont="1" applyFill="1" applyBorder="1" applyAlignment="1" applyProtection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6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69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>
      <alignment horizontal="center" vertical="center"/>
    </xf>
    <xf numFmtId="169" fontId="2" fillId="2" borderId="13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textRotation="90"/>
    </xf>
    <xf numFmtId="0" fontId="14" fillId="0" borderId="4" xfId="0" applyFont="1" applyBorder="1" applyAlignment="1">
      <alignment horizontal="center" vertical="center" textRotation="180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170" fontId="1" fillId="5" borderId="10" xfId="0" applyNumberFormat="1" applyFont="1" applyFill="1" applyBorder="1" applyAlignment="1">
      <alignment horizontal="center" vertical="center"/>
    </xf>
    <xf numFmtId="170" fontId="1" fillId="5" borderId="8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2"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92034708956653"/>
          <c:y val="0.14343886466667205"/>
          <c:w val="0.80319626983005621"/>
          <c:h val="0.701032197737115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'W&amp;B'!$E$39</c:f>
              <c:strCache>
                <c:ptCount val="1"/>
                <c:pt idx="0">
                  <c:v>Normal Category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'W&amp;B'!$E$40:$E$45</c:f>
              <c:numCache>
                <c:formatCode>General</c:formatCode>
                <c:ptCount val="6"/>
                <c:pt idx="0">
                  <c:v>137.80000000000001</c:v>
                </c:pt>
                <c:pt idx="1">
                  <c:v>139.1</c:v>
                </c:pt>
                <c:pt idx="2">
                  <c:v>140.69999999999999</c:v>
                </c:pt>
                <c:pt idx="3">
                  <c:v>148.1</c:v>
                </c:pt>
                <c:pt idx="4">
                  <c:v>148.1</c:v>
                </c:pt>
              </c:numCache>
            </c:numRef>
          </c:xVal>
          <c:yVal>
            <c:numRef>
              <c:f>'W&amp;B'!$F$40:$F$45</c:f>
              <c:numCache>
                <c:formatCode>General</c:formatCode>
                <c:ptCount val="6"/>
                <c:pt idx="0">
                  <c:v>2100</c:v>
                </c:pt>
                <c:pt idx="1">
                  <c:v>2700</c:v>
                </c:pt>
                <c:pt idx="2">
                  <c:v>3050</c:v>
                </c:pt>
                <c:pt idx="3">
                  <c:v>3050</c:v>
                </c:pt>
                <c:pt idx="4">
                  <c:v>2100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D9-41F1-B338-0463D35DAF00}"/>
            </c:ext>
          </c:extLst>
        </c:ser>
        <c:ser>
          <c:idx val="2"/>
          <c:order val="1"/>
          <c:tx>
            <c:v>Departure CG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dPt>
            <c:idx val="0"/>
            <c:marker>
              <c:symbol val="triangle"/>
              <c:size val="6"/>
              <c:spPr>
                <a:solidFill>
                  <a:srgbClr val="FF0000"/>
                </a:solidFill>
                <a:ln w="9525">
                  <a:noFill/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7737-4DC9-9F61-0D4B6CC44EB8}"/>
              </c:ext>
            </c:extLst>
          </c:dPt>
          <c:xVal>
            <c:numRef>
              <c:f>'W&amp;B'!$E$19</c:f>
              <c:numCache>
                <c:formatCode>#,##0.00</c:formatCode>
                <c:ptCount val="1"/>
                <c:pt idx="0">
                  <c:v>140.16511710822229</c:v>
                </c:pt>
              </c:numCache>
            </c:numRef>
          </c:xVal>
          <c:yVal>
            <c:numRef>
              <c:f>'W&amp;B'!$D$19:$D$19</c:f>
              <c:numCache>
                <c:formatCode>#,##0.00</c:formatCode>
                <c:ptCount val="1"/>
                <c:pt idx="0">
                  <c:v>2187.7199999999998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D9-41F1-B338-0463D35DAF00}"/>
            </c:ext>
          </c:extLst>
        </c:ser>
        <c:ser>
          <c:idx val="1"/>
          <c:order val="2"/>
          <c:tx>
            <c:v>Destination CG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noFill/>
                <a:round/>
              </a:ln>
              <a:effectLst/>
            </c:spPr>
          </c:marker>
          <c:xVal>
            <c:numRef>
              <c:f>'W&amp;B'!$E$21</c:f>
              <c:numCache>
                <c:formatCode>0.00</c:formatCode>
                <c:ptCount val="1"/>
                <c:pt idx="0">
                  <c:v>140.16511710822229</c:v>
                </c:pt>
              </c:numCache>
            </c:numRef>
          </c:xVal>
          <c:yVal>
            <c:numRef>
              <c:f>'W&amp;B'!$D$21</c:f>
              <c:numCache>
                <c:formatCode>#,##0.00</c:formatCode>
                <c:ptCount val="1"/>
                <c:pt idx="0">
                  <c:v>2187.7199999999998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D9-41F1-B338-0463D35DA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1286000"/>
        <c:axId val="1"/>
      </c:scatterChart>
      <c:valAx>
        <c:axId val="801286000"/>
        <c:scaling>
          <c:orientation val="minMax"/>
          <c:max val="150"/>
          <c:min val="13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Aircraft Arm (Inches Aft of Datum)</a:t>
                </a:r>
              </a:p>
            </c:rich>
          </c:tx>
          <c:layout>
            <c:manualLayout>
              <c:xMode val="edge"/>
              <c:yMode val="edge"/>
              <c:x val="0.46368750202520981"/>
              <c:y val="0.91518014793605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At val="1500"/>
        <c:crossBetween val="midCat"/>
        <c:majorUnit val="1"/>
      </c:valAx>
      <c:valAx>
        <c:axId val="1"/>
        <c:scaling>
          <c:orientation val="minMax"/>
          <c:max val="3200"/>
          <c:min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Weight (lbs)</a:t>
                </a:r>
              </a:p>
            </c:rich>
          </c:tx>
          <c:layout>
            <c:manualLayout>
              <c:xMode val="edge"/>
              <c:yMode val="edge"/>
              <c:x val="5.4162859272220608E-2"/>
              <c:y val="0.363647816750178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286000"/>
        <c:crossesAt val="0"/>
        <c:crossBetween val="midCat"/>
        <c:majorUnit val="100"/>
        <c:minorUnit val="1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3614</xdr:colOff>
      <xdr:row>33</xdr:row>
      <xdr:rowOff>6570</xdr:rowOff>
    </xdr:from>
    <xdr:to>
      <xdr:col>5</xdr:col>
      <xdr:colOff>1271095</xdr:colOff>
      <xdr:row>61</xdr:row>
      <xdr:rowOff>151086</xdr:rowOff>
    </xdr:to>
    <xdr:graphicFrame macro="">
      <xdr:nvGraphicFramePr>
        <xdr:cNvPr id="1077" name="Chart 1">
          <a:extLst>
            <a:ext uri="{FF2B5EF4-FFF2-40B4-BE49-F238E27FC236}">
              <a16:creationId xmlns:a16="http://schemas.microsoft.com/office/drawing/2014/main" id="{2DF0265E-0526-43F3-8DE5-1922CA328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447675</xdr:colOff>
      <xdr:row>2</xdr:row>
      <xdr:rowOff>28575</xdr:rowOff>
    </xdr:from>
    <xdr:to>
      <xdr:col>5</xdr:col>
      <xdr:colOff>857250</xdr:colOff>
      <xdr:row>11</xdr:row>
      <xdr:rowOff>104775</xdr:rowOff>
    </xdr:to>
    <xdr:pic>
      <xdr:nvPicPr>
        <xdr:cNvPr id="1078" name="Picture 2">
          <a:extLst>
            <a:ext uri="{FF2B5EF4-FFF2-40B4-BE49-F238E27FC236}">
              <a16:creationId xmlns:a16="http://schemas.microsoft.com/office/drawing/2014/main" id="{D58CC633-6817-46BC-AE22-DF4BECCA3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295275"/>
          <a:ext cx="23050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0.1506</cdr:x>
      <cdr:y>0.82206</cdr:y>
    </cdr:from>
    <cdr:to>
      <cdr:x>0.15358</cdr:x>
      <cdr:y>0.85933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8156" y="3453101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63"/>
  <sheetViews>
    <sheetView tabSelected="1" topLeftCell="A35" zoomScaleNormal="100" workbookViewId="0">
      <selection activeCell="E40" sqref="E40"/>
    </sheetView>
  </sheetViews>
  <sheetFormatPr defaultColWidth="11.3828125" defaultRowHeight="11.65"/>
  <cols>
    <col min="1" max="1" width="6.69140625" customWidth="1"/>
    <col min="2" max="2" width="30.69140625" customWidth="1"/>
    <col min="3" max="3" width="12.69140625" customWidth="1"/>
    <col min="4" max="4" width="12.69140625" style="11" customWidth="1"/>
    <col min="5" max="5" width="15.69140625" style="11" customWidth="1"/>
    <col min="6" max="6" width="20.69140625" style="11" customWidth="1"/>
    <col min="7" max="7" width="6.69140625" customWidth="1"/>
    <col min="8" max="8" width="10.69140625" customWidth="1"/>
    <col min="9" max="9" width="19.69140625" customWidth="1"/>
    <col min="10" max="11" width="10.69140625" customWidth="1"/>
    <col min="12" max="12" width="20.69140625" customWidth="1"/>
    <col min="13" max="13" width="12.69140625" customWidth="1"/>
  </cols>
  <sheetData>
    <row r="1" spans="1:8" ht="21" customHeight="1" thickBot="1">
      <c r="A1" s="66" t="s">
        <v>40</v>
      </c>
      <c r="B1" s="67"/>
      <c r="C1" s="67"/>
      <c r="D1" s="67"/>
      <c r="E1" s="67"/>
      <c r="F1" s="67"/>
      <c r="G1" s="68"/>
    </row>
    <row r="2" spans="1:8" ht="21" customHeight="1" thickBot="1">
      <c r="A2" s="72" t="s">
        <v>40</v>
      </c>
      <c r="B2" s="82">
        <f ca="1">NOW()</f>
        <v>44113.742088194442</v>
      </c>
      <c r="C2" s="83"/>
      <c r="D2" s="74" t="s">
        <v>41</v>
      </c>
      <c r="E2" s="74"/>
      <c r="F2" s="75"/>
      <c r="G2" s="73" t="s">
        <v>40</v>
      </c>
    </row>
    <row r="3" spans="1:8" ht="11.85" customHeight="1">
      <c r="A3" s="72"/>
      <c r="B3" s="84" t="s">
        <v>0</v>
      </c>
      <c r="C3" s="85"/>
      <c r="D3" s="7"/>
      <c r="E3" s="7"/>
      <c r="F3" s="8"/>
      <c r="G3" s="73"/>
    </row>
    <row r="4" spans="1:8" ht="11.85" customHeight="1" thickBot="1">
      <c r="A4" s="72"/>
      <c r="B4" s="86" t="s">
        <v>5</v>
      </c>
      <c r="C4" s="87"/>
      <c r="D4" s="7"/>
      <c r="E4" s="7"/>
      <c r="F4" s="8"/>
      <c r="G4" s="73"/>
    </row>
    <row r="5" spans="1:8" ht="11.85" customHeight="1">
      <c r="A5" s="72"/>
      <c r="B5" s="78" t="s">
        <v>8</v>
      </c>
      <c r="C5" s="79"/>
      <c r="D5" s="16"/>
      <c r="E5" s="7"/>
      <c r="F5" s="8"/>
      <c r="G5" s="73"/>
    </row>
    <row r="6" spans="1:8" ht="11.85" customHeight="1">
      <c r="A6" s="72"/>
      <c r="B6" s="20" t="s">
        <v>10</v>
      </c>
      <c r="C6" s="15"/>
      <c r="D6" s="16"/>
      <c r="E6" s="7"/>
      <c r="F6" s="8"/>
      <c r="G6" s="73"/>
    </row>
    <row r="7" spans="1:8" ht="11.85" customHeight="1">
      <c r="A7" s="72"/>
      <c r="B7" s="20" t="s">
        <v>12</v>
      </c>
      <c r="C7" s="15"/>
      <c r="D7" s="16"/>
      <c r="E7" s="7"/>
      <c r="F7" s="8"/>
      <c r="G7" s="73"/>
    </row>
    <row r="8" spans="1:8" ht="11.85" customHeight="1">
      <c r="A8" s="72"/>
      <c r="B8" s="20" t="s">
        <v>15</v>
      </c>
      <c r="C8" s="15"/>
      <c r="D8" s="16"/>
      <c r="E8" s="7"/>
      <c r="F8" s="8"/>
      <c r="G8" s="73"/>
    </row>
    <row r="9" spans="1:8" ht="11.85" customHeight="1">
      <c r="A9" s="72"/>
      <c r="B9" s="20" t="s">
        <v>18</v>
      </c>
      <c r="C9" s="15"/>
      <c r="D9" s="16"/>
      <c r="E9" s="7"/>
      <c r="F9" s="8"/>
      <c r="G9" s="73"/>
    </row>
    <row r="10" spans="1:8" ht="11.85" customHeight="1" thickBot="1">
      <c r="A10" s="72"/>
      <c r="B10" s="21"/>
      <c r="C10" s="22"/>
      <c r="D10" s="16"/>
      <c r="E10" s="7"/>
      <c r="F10" s="8"/>
      <c r="G10" s="73"/>
    </row>
    <row r="11" spans="1:8" ht="11.85" customHeight="1">
      <c r="A11" s="72"/>
      <c r="B11" s="80" t="s">
        <v>22</v>
      </c>
      <c r="C11" s="81"/>
      <c r="D11" s="7"/>
      <c r="E11" s="7"/>
      <c r="F11" s="8"/>
      <c r="G11" s="73"/>
    </row>
    <row r="12" spans="1:8" s="5" customFormat="1" ht="11.85" customHeight="1" thickBot="1">
      <c r="A12" s="72"/>
      <c r="B12" s="76">
        <f>F42-D19</f>
        <v>862.2800000000002</v>
      </c>
      <c r="C12" s="77"/>
      <c r="D12" s="9"/>
      <c r="E12" s="9"/>
      <c r="F12" s="58"/>
      <c r="G12" s="73"/>
    </row>
    <row r="13" spans="1:8" ht="11.85" customHeight="1">
      <c r="A13" s="72"/>
      <c r="B13" s="23" t="s">
        <v>1</v>
      </c>
      <c r="C13" s="24"/>
      <c r="D13" s="25" t="s">
        <v>2</v>
      </c>
      <c r="E13" s="25" t="s">
        <v>3</v>
      </c>
      <c r="F13" s="26" t="s">
        <v>4</v>
      </c>
      <c r="G13" s="73"/>
      <c r="H13" s="5"/>
    </row>
    <row r="14" spans="1:8" ht="11.85" customHeight="1">
      <c r="A14" s="72"/>
      <c r="B14" s="27" t="s">
        <v>7</v>
      </c>
      <c r="C14" s="7"/>
      <c r="D14" s="28">
        <v>2187.7199999999998</v>
      </c>
      <c r="E14" s="56">
        <f>F14/D14</f>
        <v>140.16511710822229</v>
      </c>
      <c r="F14" s="29">
        <v>306642.03000000003</v>
      </c>
      <c r="G14" s="73"/>
      <c r="H14" s="5"/>
    </row>
    <row r="15" spans="1:8" ht="11.85" customHeight="1">
      <c r="A15" s="72"/>
      <c r="B15" s="27" t="s">
        <v>29</v>
      </c>
      <c r="C15" s="19"/>
      <c r="D15" s="56">
        <f>6.01*C15</f>
        <v>0</v>
      </c>
      <c r="E15" s="28">
        <v>153.80000000000001</v>
      </c>
      <c r="F15" s="57">
        <f>D15*E15</f>
        <v>0</v>
      </c>
      <c r="G15" s="73"/>
    </row>
    <row r="16" spans="1:8" ht="11.85" customHeight="1">
      <c r="A16" s="72"/>
      <c r="B16" s="27" t="s">
        <v>14</v>
      </c>
      <c r="C16" s="7"/>
      <c r="D16" s="17">
        <f>SUM(C6,C7)</f>
        <v>0</v>
      </c>
      <c r="E16" s="28">
        <v>143.5</v>
      </c>
      <c r="F16" s="57">
        <f>D16*E16</f>
        <v>0</v>
      </c>
      <c r="G16" s="73"/>
    </row>
    <row r="17" spans="1:7" ht="11.85" customHeight="1">
      <c r="A17" s="72"/>
      <c r="B17" s="27" t="s">
        <v>17</v>
      </c>
      <c r="C17" s="7"/>
      <c r="D17" s="17">
        <f>SUM(C8,C9)</f>
        <v>0</v>
      </c>
      <c r="E17" s="28">
        <v>180</v>
      </c>
      <c r="F17" s="57">
        <f>D17*E17</f>
        <v>0</v>
      </c>
      <c r="G17" s="73"/>
    </row>
    <row r="18" spans="1:7" ht="11.85" customHeight="1">
      <c r="A18" s="72"/>
      <c r="B18" s="27" t="s">
        <v>28</v>
      </c>
      <c r="C18" s="7"/>
      <c r="D18" s="18"/>
      <c r="E18" s="28">
        <v>208</v>
      </c>
      <c r="F18" s="57">
        <f>D18*E18</f>
        <v>0</v>
      </c>
      <c r="G18" s="73"/>
    </row>
    <row r="19" spans="1:7" ht="11.85" customHeight="1">
      <c r="A19" s="72"/>
      <c r="B19" s="30" t="s">
        <v>33</v>
      </c>
      <c r="C19" s="32"/>
      <c r="D19" s="50">
        <f>SUM(D14:D18)</f>
        <v>2187.7199999999998</v>
      </c>
      <c r="E19" s="51">
        <f>F19/D19</f>
        <v>140.16511710822229</v>
      </c>
      <c r="F19" s="52">
        <f>SUM(F14:F18)</f>
        <v>306642.03000000003</v>
      </c>
      <c r="G19" s="73"/>
    </row>
    <row r="20" spans="1:7" ht="11.85" customHeight="1">
      <c r="A20" s="72"/>
      <c r="B20" s="27" t="s">
        <v>34</v>
      </c>
      <c r="C20" s="63"/>
      <c r="D20" s="56">
        <f>6.01*C20</f>
        <v>0</v>
      </c>
      <c r="E20" s="33">
        <v>153.80000000000001</v>
      </c>
      <c r="F20" s="34">
        <f>D20*E20</f>
        <v>0</v>
      </c>
      <c r="G20" s="73"/>
    </row>
    <row r="21" spans="1:7" ht="11.85" customHeight="1" thickBot="1">
      <c r="A21" s="72"/>
      <c r="B21" s="31" t="s">
        <v>35</v>
      </c>
      <c r="C21" s="65">
        <f>C15-C20</f>
        <v>0</v>
      </c>
      <c r="D21" s="55">
        <f>D19-D20</f>
        <v>2187.7199999999998</v>
      </c>
      <c r="E21" s="54">
        <f>F21/D21</f>
        <v>140.16511710822229</v>
      </c>
      <c r="F21" s="53">
        <f>F19-F20</f>
        <v>306642.03000000003</v>
      </c>
      <c r="G21" s="73"/>
    </row>
    <row r="22" spans="1:7" ht="21" customHeight="1">
      <c r="A22" s="72"/>
      <c r="B22" s="35" t="s">
        <v>6</v>
      </c>
      <c r="C22" s="64" t="s">
        <v>30</v>
      </c>
      <c r="D22" s="36" t="s">
        <v>31</v>
      </c>
      <c r="E22" s="25"/>
      <c r="F22" s="37"/>
      <c r="G22" s="73"/>
    </row>
    <row r="23" spans="1:7" ht="11.85" customHeight="1">
      <c r="A23" s="72"/>
      <c r="B23" s="20" t="s">
        <v>9</v>
      </c>
      <c r="C23" s="1"/>
      <c r="D23" s="1"/>
      <c r="E23" s="42"/>
      <c r="F23" s="43"/>
      <c r="G23" s="73"/>
    </row>
    <row r="24" spans="1:7" ht="11.85" customHeight="1">
      <c r="A24" s="72"/>
      <c r="B24" s="20" t="s">
        <v>11</v>
      </c>
      <c r="C24" s="1"/>
      <c r="D24" s="1"/>
      <c r="E24" s="42"/>
      <c r="F24" s="43"/>
      <c r="G24" s="73"/>
    </row>
    <row r="25" spans="1:7" ht="11.85" customHeight="1">
      <c r="A25" s="72"/>
      <c r="B25" s="20" t="s">
        <v>13</v>
      </c>
      <c r="C25" s="1"/>
      <c r="D25" s="1"/>
      <c r="E25" s="42"/>
      <c r="F25" s="44"/>
      <c r="G25" s="73"/>
    </row>
    <row r="26" spans="1:7" ht="11.85" customHeight="1">
      <c r="A26" s="72"/>
      <c r="B26" s="20" t="s">
        <v>16</v>
      </c>
      <c r="C26" s="1"/>
      <c r="D26" s="1"/>
      <c r="E26" s="42"/>
      <c r="F26" s="43"/>
      <c r="G26" s="73"/>
    </row>
    <row r="27" spans="1:7" ht="11.85" customHeight="1">
      <c r="A27" s="72"/>
      <c r="B27" s="20" t="s">
        <v>19</v>
      </c>
      <c r="C27" s="1"/>
      <c r="D27" s="1"/>
      <c r="E27" s="42"/>
      <c r="F27" s="43"/>
      <c r="G27" s="73"/>
    </row>
    <row r="28" spans="1:7" ht="11.85" customHeight="1">
      <c r="A28" s="72"/>
      <c r="B28" s="20" t="s">
        <v>20</v>
      </c>
      <c r="C28" s="1"/>
      <c r="D28" s="1"/>
      <c r="E28" s="42"/>
      <c r="F28" s="8"/>
      <c r="G28" s="73"/>
    </row>
    <row r="29" spans="1:7" ht="11.85" customHeight="1">
      <c r="A29" s="72"/>
      <c r="B29" s="20" t="s">
        <v>21</v>
      </c>
      <c r="C29" s="1"/>
      <c r="D29" s="1"/>
      <c r="E29" s="45" t="s">
        <v>36</v>
      </c>
      <c r="F29" s="46">
        <f>C28*COS(RADIANS(ABS(C27-C29)))</f>
        <v>0</v>
      </c>
      <c r="G29" s="73"/>
    </row>
    <row r="30" spans="1:7" ht="11.85" customHeight="1">
      <c r="A30" s="72"/>
      <c r="B30" s="20" t="s">
        <v>32</v>
      </c>
      <c r="C30" s="2"/>
      <c r="D30" s="2"/>
      <c r="E30" s="45" t="s">
        <v>37</v>
      </c>
      <c r="F30" s="46">
        <f>C28*SIN(RADIANS(ABS(C29-C27)))</f>
        <v>0</v>
      </c>
      <c r="G30" s="73"/>
    </row>
    <row r="31" spans="1:7" ht="11.85" customHeight="1">
      <c r="A31" s="72"/>
      <c r="B31" s="20" t="s">
        <v>23</v>
      </c>
      <c r="C31" s="39">
        <f>(((112-0.1*C24)+C25)/(112+(0.9*C24)))^8</f>
        <v>1</v>
      </c>
      <c r="D31" s="39">
        <f>(((112-0.1*D24)+D25)/(112+(0.9*D24)))^8</f>
        <v>1</v>
      </c>
      <c r="E31" s="42"/>
      <c r="F31" s="46"/>
      <c r="G31" s="73"/>
    </row>
    <row r="32" spans="1:7" ht="11.85" customHeight="1">
      <c r="A32" s="72"/>
      <c r="B32" s="20" t="s">
        <v>24</v>
      </c>
      <c r="C32" s="40">
        <f>(29.92-C26)*1000+C23</f>
        <v>29920</v>
      </c>
      <c r="D32" s="40">
        <f>(29.92-D26)*1000+D23</f>
        <v>29920</v>
      </c>
      <c r="E32" s="45" t="s">
        <v>39</v>
      </c>
      <c r="F32" s="47">
        <f>D28*COS(RADIANS(ABS(D27-D29)))</f>
        <v>0</v>
      </c>
      <c r="G32" s="73"/>
    </row>
    <row r="33" spans="1:7" ht="11.85" customHeight="1" thickBot="1">
      <c r="A33" s="72"/>
      <c r="B33" s="38" t="s">
        <v>25</v>
      </c>
      <c r="C33" s="41">
        <f>C32+((288.15-0.0019812*C32)/0.0019812)*(1-((288.15-0.0019812*C32)/(273.15+C24))^0.234969)</f>
        <v>34622.223622810554</v>
      </c>
      <c r="D33" s="41">
        <f>D32+((288.15-0.0019812*D32)/0.0019812)*(1-((288.15-0.0019812*D32)/(273.15+D24))^0.234969)</f>
        <v>34622.223622810554</v>
      </c>
      <c r="E33" s="48" t="s">
        <v>38</v>
      </c>
      <c r="F33" s="49">
        <f>D28*SIN(RADIANS(ABS(D29-D27)))</f>
        <v>0</v>
      </c>
      <c r="G33" s="73"/>
    </row>
    <row r="34" spans="1:7" ht="11.85" customHeight="1">
      <c r="A34" s="72"/>
      <c r="B34" s="4"/>
      <c r="C34" s="5"/>
      <c r="D34" s="3"/>
      <c r="E34" s="3"/>
      <c r="F34" s="6"/>
      <c r="G34" s="73"/>
    </row>
    <row r="35" spans="1:7" ht="11.85" customHeight="1">
      <c r="A35" s="72"/>
      <c r="B35" s="10"/>
      <c r="F35" s="12"/>
      <c r="G35" s="73"/>
    </row>
    <row r="36" spans="1:7" ht="11.85" customHeight="1">
      <c r="A36" s="72"/>
      <c r="B36" s="10"/>
      <c r="F36" s="12"/>
      <c r="G36" s="73"/>
    </row>
    <row r="37" spans="1:7" ht="11.85" customHeight="1">
      <c r="A37" s="72"/>
      <c r="B37" s="10"/>
      <c r="F37" s="12"/>
      <c r="G37" s="73"/>
    </row>
    <row r="38" spans="1:7" ht="11.85" customHeight="1">
      <c r="A38" s="72"/>
      <c r="B38" s="10"/>
      <c r="F38" s="12"/>
      <c r="G38" s="73"/>
    </row>
    <row r="39" spans="1:7" ht="11.85" customHeight="1">
      <c r="A39" s="72"/>
      <c r="B39" s="13"/>
      <c r="C39" s="11"/>
      <c r="D39" s="11" t="s">
        <v>26</v>
      </c>
      <c r="E39" t="s">
        <v>27</v>
      </c>
      <c r="F39" s="14"/>
      <c r="G39" s="73"/>
    </row>
    <row r="40" spans="1:7" ht="11.85" customHeight="1">
      <c r="A40" s="72"/>
      <c r="B40" s="13"/>
      <c r="C40" s="11"/>
      <c r="E40">
        <v>137.80000000000001</v>
      </c>
      <c r="F40" s="12">
        <v>2100</v>
      </c>
      <c r="G40" s="73"/>
    </row>
    <row r="41" spans="1:7" ht="11.85" customHeight="1">
      <c r="A41" s="72"/>
      <c r="B41" s="13"/>
      <c r="C41" s="11"/>
      <c r="E41">
        <v>139.1</v>
      </c>
      <c r="F41" s="12">
        <v>2700</v>
      </c>
      <c r="G41" s="73"/>
    </row>
    <row r="42" spans="1:7" ht="11.85" customHeight="1">
      <c r="A42" s="72"/>
      <c r="B42" s="13"/>
      <c r="C42" s="11"/>
      <c r="E42">
        <v>140.69999999999999</v>
      </c>
      <c r="F42" s="12">
        <v>3050</v>
      </c>
      <c r="G42" s="73"/>
    </row>
    <row r="43" spans="1:7" ht="11.85" customHeight="1">
      <c r="A43" s="72"/>
      <c r="B43" s="13"/>
      <c r="C43" s="11"/>
      <c r="E43">
        <v>148.1</v>
      </c>
      <c r="F43" s="12">
        <v>3050</v>
      </c>
      <c r="G43" s="73"/>
    </row>
    <row r="44" spans="1:7" ht="11.85" customHeight="1">
      <c r="A44" s="72"/>
      <c r="B44" s="13"/>
      <c r="C44" s="11"/>
      <c r="E44">
        <v>148.1</v>
      </c>
      <c r="F44" s="12">
        <v>2100</v>
      </c>
      <c r="G44" s="73"/>
    </row>
    <row r="45" spans="1:7" ht="11.85" customHeight="1">
      <c r="A45" s="72"/>
      <c r="B45" s="13"/>
      <c r="C45" s="11"/>
      <c r="E45"/>
      <c r="F45" s="12"/>
      <c r="G45" s="73"/>
    </row>
    <row r="46" spans="1:7" ht="11.85" customHeight="1">
      <c r="A46" s="72"/>
      <c r="B46" s="10"/>
      <c r="F46" s="12"/>
      <c r="G46" s="73"/>
    </row>
    <row r="47" spans="1:7" ht="11.85" customHeight="1">
      <c r="A47" s="72"/>
      <c r="B47" s="10"/>
      <c r="F47" s="12"/>
      <c r="G47" s="73"/>
    </row>
    <row r="48" spans="1:7" ht="11.85" customHeight="1">
      <c r="A48" s="72"/>
      <c r="B48" s="10"/>
      <c r="F48" s="12"/>
      <c r="G48" s="73"/>
    </row>
    <row r="49" spans="1:7" ht="11.85" customHeight="1">
      <c r="A49" s="72"/>
      <c r="B49" s="10"/>
      <c r="F49" s="12"/>
      <c r="G49" s="73"/>
    </row>
    <row r="50" spans="1:7" ht="11.85" customHeight="1">
      <c r="A50" s="72"/>
      <c r="B50" s="10"/>
      <c r="F50" s="12"/>
      <c r="G50" s="73"/>
    </row>
    <row r="51" spans="1:7" ht="11.85" customHeight="1">
      <c r="A51" s="72"/>
      <c r="B51" s="10"/>
      <c r="F51" s="12"/>
      <c r="G51" s="73"/>
    </row>
    <row r="52" spans="1:7" ht="11.85" customHeight="1">
      <c r="A52" s="72"/>
      <c r="B52" s="10"/>
      <c r="F52" s="12"/>
      <c r="G52" s="73"/>
    </row>
    <row r="53" spans="1:7" ht="11.85" customHeight="1">
      <c r="A53" s="72"/>
      <c r="B53" s="10"/>
      <c r="F53" s="12"/>
      <c r="G53" s="73"/>
    </row>
    <row r="54" spans="1:7" ht="11.85" customHeight="1">
      <c r="A54" s="72"/>
      <c r="B54" s="10"/>
      <c r="F54" s="12"/>
      <c r="G54" s="73"/>
    </row>
    <row r="55" spans="1:7" ht="11.85" customHeight="1">
      <c r="A55" s="72"/>
      <c r="B55" s="10"/>
      <c r="F55" s="12"/>
      <c r="G55" s="73"/>
    </row>
    <row r="56" spans="1:7" ht="11.85" customHeight="1">
      <c r="A56" s="72"/>
      <c r="B56" s="10"/>
      <c r="F56" s="12"/>
      <c r="G56" s="73"/>
    </row>
    <row r="57" spans="1:7" ht="11.85" customHeight="1">
      <c r="A57" s="72"/>
      <c r="B57" s="10"/>
      <c r="F57" s="12"/>
      <c r="G57" s="73"/>
    </row>
    <row r="58" spans="1:7" ht="11.85" customHeight="1">
      <c r="A58" s="72"/>
      <c r="B58" s="10"/>
      <c r="F58" s="12"/>
      <c r="G58" s="73"/>
    </row>
    <row r="59" spans="1:7">
      <c r="A59" s="72"/>
      <c r="B59" s="10"/>
      <c r="F59" s="12"/>
      <c r="G59" s="73"/>
    </row>
    <row r="60" spans="1:7">
      <c r="A60" s="72"/>
      <c r="B60" s="10"/>
      <c r="F60" s="12"/>
      <c r="G60" s="73"/>
    </row>
    <row r="61" spans="1:7">
      <c r="A61" s="72"/>
      <c r="B61" s="10"/>
      <c r="F61" s="12"/>
      <c r="G61" s="73"/>
    </row>
    <row r="62" spans="1:7" ht="12" thickBot="1">
      <c r="A62" s="72"/>
      <c r="B62" s="59"/>
      <c r="C62" s="60"/>
      <c r="D62" s="61"/>
      <c r="E62" s="61"/>
      <c r="F62" s="62"/>
      <c r="G62" s="73"/>
    </row>
    <row r="63" spans="1:7" ht="21" customHeight="1" thickBot="1">
      <c r="A63" s="69" t="s">
        <v>40</v>
      </c>
      <c r="B63" s="70"/>
      <c r="C63" s="70"/>
      <c r="D63" s="70"/>
      <c r="E63" s="70"/>
      <c r="F63" s="70"/>
      <c r="G63" s="71"/>
    </row>
  </sheetData>
  <sheetProtection selectLockedCells="1"/>
  <mergeCells count="11">
    <mergeCell ref="A1:G1"/>
    <mergeCell ref="A63:G63"/>
    <mergeCell ref="A2:A62"/>
    <mergeCell ref="G2:G62"/>
    <mergeCell ref="D2:F2"/>
    <mergeCell ref="B12:C12"/>
    <mergeCell ref="B5:C5"/>
    <mergeCell ref="B11:C11"/>
    <mergeCell ref="B2:C2"/>
    <mergeCell ref="B3:C3"/>
    <mergeCell ref="B4:C4"/>
  </mergeCells>
  <conditionalFormatting sqref="B12:C12">
    <cfRule type="cellIs" dxfId="11" priority="12" stopIfTrue="1" operator="lessThan">
      <formula>0</formula>
    </cfRule>
    <cfRule type="cellIs" dxfId="10" priority="13" stopIfTrue="1" operator="greaterThanOrEqual">
      <formula>0</formula>
    </cfRule>
  </conditionalFormatting>
  <conditionalFormatting sqref="C15">
    <cfRule type="cellIs" dxfId="9" priority="11" stopIfTrue="1" operator="greaterThan">
      <formula>58.5</formula>
    </cfRule>
  </conditionalFormatting>
  <conditionalFormatting sqref="C20:C21">
    <cfRule type="cellIs" dxfId="8" priority="4" stopIfTrue="1" operator="greaterThan">
      <formula>$C$15</formula>
    </cfRule>
  </conditionalFormatting>
  <conditionalFormatting sqref="C21">
    <cfRule type="cellIs" dxfId="7" priority="1" operator="between">
      <formula>11</formula>
      <formula>58.5</formula>
    </cfRule>
    <cfRule type="cellIs" dxfId="6" priority="2" operator="between">
      <formula>1</formula>
      <formula>10</formula>
    </cfRule>
    <cfRule type="cellIs" dxfId="5" priority="3" operator="lessThanOrEqual">
      <formula>0</formula>
    </cfRule>
  </conditionalFormatting>
  <conditionalFormatting sqref="D18">
    <cfRule type="cellIs" dxfId="4" priority="10" stopIfTrue="1" operator="greaterThan">
      <formula>130</formula>
    </cfRule>
  </conditionalFormatting>
  <conditionalFormatting sqref="D19 D21">
    <cfRule type="cellIs" dxfId="3" priority="8" stopIfTrue="1" operator="lessThan">
      <formula>3150</formula>
    </cfRule>
    <cfRule type="cellIs" dxfId="2" priority="9" stopIfTrue="1" operator="greaterThan">
      <formula>3150</formula>
    </cfRule>
  </conditionalFormatting>
  <conditionalFormatting sqref="F29">
    <cfRule type="cellIs" dxfId="1" priority="6" stopIfTrue="1" operator="lessThan">
      <formula>0</formula>
    </cfRule>
  </conditionalFormatting>
  <conditionalFormatting sqref="F32">
    <cfRule type="cellIs" dxfId="0" priority="5" stopIfTrue="1" operator="lessThan">
      <formula>0</formula>
    </cfRule>
  </conditionalFormatting>
  <pageMargins left="0.7" right="0.7" top="0.75" bottom="0.75" header="0.3" footer="0.3"/>
  <pageSetup scale="96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W&amp;B</vt:lpstr>
      <vt:lpstr>'W&amp;B'!Print_Area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</dc:creator>
  <cp:lastModifiedBy>Tom Stehler</cp:lastModifiedBy>
  <cp:lastPrinted>2020-03-02T18:18:22Z</cp:lastPrinted>
  <dcterms:created xsi:type="dcterms:W3CDTF">2018-12-14T15:53:18Z</dcterms:created>
  <dcterms:modified xsi:type="dcterms:W3CDTF">2024-10-10T22:54:54Z</dcterms:modified>
</cp:coreProperties>
</file>