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/>
  <mc:AlternateContent xmlns:mc="http://schemas.openxmlformats.org/markup-compatibility/2006">
    <mc:Choice Requires="x15">
      <x15ac:absPath xmlns:x15ac="http://schemas.microsoft.com/office/spreadsheetml/2010/11/ac" url="C:\Users\Lake Elmo Aero\Google Drive\Lake Elmo Aero\Flight Training\Aircraft\C-152 N68736\"/>
    </mc:Choice>
  </mc:AlternateContent>
  <xr:revisionPtr revIDLastSave="0" documentId="13_ncr:1_{2D0717A7-DE1F-4B31-8C54-21984261E9C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Weight and Balance" sheetId="1" r:id="rId1"/>
    <sheet name="Performanc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1" i="1" l="1"/>
  <c r="D16" i="1"/>
  <c r="B11" i="2" l="1"/>
  <c r="C10" i="2"/>
  <c r="B10" i="2"/>
  <c r="C9" i="2"/>
  <c r="B9" i="2"/>
  <c r="C8" i="2"/>
  <c r="B8" i="2"/>
  <c r="C7" i="2"/>
  <c r="B7" i="2"/>
  <c r="C6" i="2"/>
  <c r="B6" i="2"/>
  <c r="C5" i="2"/>
  <c r="M41" i="2" s="1" a="1"/>
  <c r="M41" i="2" s="1"/>
  <c r="B5" i="2"/>
  <c r="C4" i="2"/>
  <c r="M28" i="2" s="1" a="1"/>
  <c r="M28" i="2" s="1"/>
  <c r="B4" i="2"/>
  <c r="M17" i="2" s="1" a="1"/>
  <c r="M17" i="2" s="1"/>
  <c r="C3" i="2"/>
  <c r="B3" i="2"/>
  <c r="F34" i="1"/>
  <c r="E12" i="2" s="1"/>
  <c r="F33" i="1"/>
  <c r="E11" i="2" s="1"/>
  <c r="D33" i="1"/>
  <c r="C12" i="2" s="1"/>
  <c r="C33" i="1"/>
  <c r="C34" i="1" s="1"/>
  <c r="B13" i="2" s="1"/>
  <c r="D32" i="1"/>
  <c r="C11" i="2" s="1"/>
  <c r="C32" i="1"/>
  <c r="F31" i="1"/>
  <c r="E10" i="2" s="1"/>
  <c r="F30" i="1"/>
  <c r="E9" i="2" s="1"/>
  <c r="F21" i="1"/>
  <c r="F19" i="1"/>
  <c r="F18" i="1"/>
  <c r="D17" i="1"/>
  <c r="F17" i="1" s="1"/>
  <c r="F16" i="1"/>
  <c r="F15" i="1"/>
  <c r="B2" i="1"/>
  <c r="F20" i="1" l="1"/>
  <c r="F22" i="1" s="1"/>
  <c r="M2" i="2" a="1"/>
  <c r="M2" i="2" s="1"/>
  <c r="Q7" i="2" a="1"/>
  <c r="Q7" i="2" s="1"/>
  <c r="M3" i="2" a="1"/>
  <c r="M3" i="2" s="1"/>
  <c r="R29" i="2" a="1"/>
  <c r="R29" i="2" s="1"/>
  <c r="O29" i="2" a="1"/>
  <c r="O29" i="2" s="1"/>
  <c r="Q27" i="2" a="1"/>
  <c r="Q27" i="2" s="1"/>
  <c r="S41" i="2" a="1"/>
  <c r="S41" i="2" s="1"/>
  <c r="P41" i="2" a="1"/>
  <c r="P41" i="2" s="1"/>
  <c r="O40" i="2" a="1"/>
  <c r="O40" i="2" s="1"/>
  <c r="R39" i="2" a="1"/>
  <c r="R39" i="2" s="1"/>
  <c r="O39" i="2" a="1"/>
  <c r="O39" i="2" s="1"/>
  <c r="Q29" i="2" a="1"/>
  <c r="Q29" i="2" s="1"/>
  <c r="S27" i="2" a="1"/>
  <c r="S27" i="2" s="1"/>
  <c r="P27" i="2" a="1"/>
  <c r="P27" i="2" s="1"/>
  <c r="O26" i="2" a="1"/>
  <c r="O26" i="2" s="1"/>
  <c r="R41" i="2" a="1"/>
  <c r="R41" i="2" s="1"/>
  <c r="O41" i="2" a="1"/>
  <c r="O41" i="2" s="1"/>
  <c r="Q39" i="2" a="1"/>
  <c r="Q39" i="2" s="1"/>
  <c r="S29" i="2" a="1"/>
  <c r="S29" i="2" s="1"/>
  <c r="P29" i="2" a="1"/>
  <c r="P29" i="2" s="1"/>
  <c r="O28" i="2" a="1"/>
  <c r="O28" i="2" s="1"/>
  <c r="R27" i="2" a="1"/>
  <c r="R27" i="2" s="1"/>
  <c r="O27" i="2" a="1"/>
  <c r="O27" i="2" s="1"/>
  <c r="Q41" i="2" a="1"/>
  <c r="Q41" i="2" s="1"/>
  <c r="S39" i="2" a="1"/>
  <c r="S39" i="2" s="1"/>
  <c r="O46" i="2" s="1"/>
  <c r="P39" i="2" a="1"/>
  <c r="P39" i="2" s="1"/>
  <c r="O38" i="2" a="1"/>
  <c r="O38" i="2" s="1"/>
  <c r="D20" i="1"/>
  <c r="D34" i="1"/>
  <c r="C13" i="2" s="1"/>
  <c r="B12" i="2"/>
  <c r="M14" i="2" a="1"/>
  <c r="M14" i="2" s="1"/>
  <c r="M16" i="2" a="1"/>
  <c r="M16" i="2" s="1"/>
  <c r="M4" i="2" a="1"/>
  <c r="M4" i="2" s="1"/>
  <c r="M5" i="2" a="1"/>
  <c r="M5" i="2" s="1"/>
  <c r="Q9" i="2" a="1"/>
  <c r="Q9" i="2" s="1"/>
  <c r="Q18" i="2" a="1"/>
  <c r="Q18" i="2" s="1"/>
  <c r="Q20" i="2" a="1"/>
  <c r="Q20" i="2" s="1"/>
  <c r="M26" i="2" a="1"/>
  <c r="M26" i="2" s="1"/>
  <c r="Q42" i="2" a="1"/>
  <c r="Q42" i="2" s="1"/>
  <c r="Q44" i="2" a="1"/>
  <c r="Q44" i="2" s="1"/>
  <c r="M39" i="2" a="1"/>
  <c r="M39" i="2" s="1"/>
  <c r="M40" i="2" a="1"/>
  <c r="M40" i="2" s="1"/>
  <c r="M29" i="2" a="1"/>
  <c r="M29" i="2" s="1"/>
  <c r="Q30" i="2" a="1"/>
  <c r="Q30" i="2" s="1"/>
  <c r="Q32" i="2" a="1"/>
  <c r="Q32" i="2" s="1"/>
  <c r="M38" i="2" a="1"/>
  <c r="M38" i="2" s="1"/>
  <c r="M15" i="2" a="1"/>
  <c r="M15" i="2" s="1"/>
  <c r="M27" i="2" a="1"/>
  <c r="M27" i="2" s="1"/>
  <c r="E20" i="1" l="1"/>
  <c r="O44" i="2"/>
  <c r="O32" i="2"/>
  <c r="O34" i="2"/>
  <c r="O30" i="2"/>
  <c r="Q31" i="2" s="1" a="1"/>
  <c r="Q31" i="2" s="1"/>
  <c r="O42" i="2"/>
  <c r="Q43" i="2" s="1" a="1"/>
  <c r="Q43" i="2" s="1"/>
  <c r="Q17" i="2" a="1"/>
  <c r="Q17" i="2" s="1"/>
  <c r="Q15" i="2" a="1"/>
  <c r="Q15" i="2" s="1"/>
  <c r="S5" i="2" a="1"/>
  <c r="S5" i="2" s="1"/>
  <c r="P5" i="2" a="1"/>
  <c r="P5" i="2" s="1"/>
  <c r="O2" i="2" a="1"/>
  <c r="O2" i="2" s="1"/>
  <c r="S3" i="2" a="1"/>
  <c r="S3" i="2" s="1"/>
  <c r="P3" i="2" a="1"/>
  <c r="P3" i="2" s="1"/>
  <c r="Q3" i="2" a="1"/>
  <c r="Q3" i="2" s="1"/>
  <c r="S17" i="2" a="1"/>
  <c r="S17" i="2" s="1"/>
  <c r="P17" i="2" a="1"/>
  <c r="P17" i="2" s="1"/>
  <c r="S15" i="2" a="1"/>
  <c r="S15" i="2" s="1"/>
  <c r="P15" i="2" a="1"/>
  <c r="P15" i="2" s="1"/>
  <c r="R5" i="2" a="1"/>
  <c r="R5" i="2" s="1"/>
  <c r="O5" i="2" a="1"/>
  <c r="O5" i="2" s="1"/>
  <c r="O4" i="2" a="1"/>
  <c r="O4" i="2" s="1"/>
  <c r="O16" i="2" a="1"/>
  <c r="O16" i="2" s="1"/>
  <c r="O14" i="2" a="1"/>
  <c r="O14" i="2" s="1"/>
  <c r="R17" i="2" a="1"/>
  <c r="R17" i="2" s="1"/>
  <c r="O17" i="2" a="1"/>
  <c r="O17" i="2" s="1"/>
  <c r="R15" i="2" a="1"/>
  <c r="R15" i="2" s="1"/>
  <c r="O15" i="2" a="1"/>
  <c r="O15" i="2" s="1"/>
  <c r="Q5" i="2" a="1"/>
  <c r="Q5" i="2" s="1"/>
  <c r="R3" i="2" a="1"/>
  <c r="R3" i="2" s="1"/>
  <c r="O3" i="2" a="1"/>
  <c r="O3" i="2" s="1"/>
  <c r="O33" i="2"/>
  <c r="O45" i="2"/>
  <c r="B13" i="1"/>
  <c r="D22" i="1"/>
  <c r="E22" i="1" s="1"/>
  <c r="O43" i="2"/>
  <c r="Q45" i="2" s="1" a="1"/>
  <c r="Q45" i="2" s="1"/>
  <c r="O31" i="2"/>
  <c r="Q33" i="2" s="1" a="1"/>
  <c r="Q33" i="2" s="1"/>
  <c r="O8" i="2" l="1"/>
  <c r="O7" i="2"/>
  <c r="Q8" i="2" s="1" a="1"/>
  <c r="Q8" i="2" s="1"/>
  <c r="O19" i="2"/>
  <c r="O11" i="2"/>
  <c r="C18" i="2"/>
  <c r="E7" i="2" s="1"/>
  <c r="F28" i="1" s="1"/>
  <c r="O10" i="2"/>
  <c r="O22" i="2"/>
  <c r="C17" i="2"/>
  <c r="E6" i="2" s="1"/>
  <c r="F27" i="1" s="1"/>
  <c r="O18" i="2"/>
  <c r="Q19" i="2" s="1" a="1"/>
  <c r="Q19" i="2" s="1"/>
  <c r="O21" i="2"/>
  <c r="O9" i="2"/>
  <c r="O20" i="2"/>
  <c r="Q21" i="2" l="1" a="1"/>
  <c r="Q21" i="2" s="1"/>
  <c r="C16" i="2" s="1"/>
  <c r="E4" i="2" s="1"/>
  <c r="F25" i="1" s="1"/>
  <c r="Q10" i="2" a="1"/>
  <c r="Q10" i="2" s="1"/>
  <c r="C15" i="2" s="1"/>
  <c r="E3" i="2" s="1"/>
  <c r="F24" i="1" s="1"/>
</calcChain>
</file>

<file path=xl/sharedStrings.xml><?xml version="1.0" encoding="utf-8"?>
<sst xmlns="http://schemas.openxmlformats.org/spreadsheetml/2006/main" count="168" uniqueCount="83">
  <si>
    <t>*FOR PLANNING PURPOSES ONLY, VERIFY WEIGHT AND BALANCE BEFORE FLIGHT*</t>
  </si>
  <si>
    <t xml:space="preserve">1978 Cessna C-152 N68736 </t>
  </si>
  <si>
    <t>USAGE:</t>
  </si>
  <si>
    <t>Fill out the areas in Yellow</t>
  </si>
  <si>
    <t>Seat Occupancy Table:</t>
  </si>
  <si>
    <t>Pilot:</t>
  </si>
  <si>
    <t>Copilot:</t>
  </si>
  <si>
    <t>Remaining Useful Load:</t>
  </si>
  <si>
    <t>Item</t>
  </si>
  <si>
    <t>Weight</t>
  </si>
  <si>
    <t>Arm</t>
  </si>
  <si>
    <t>Moment</t>
  </si>
  <si>
    <t>Aircraft Licensed Empty Weight</t>
  </si>
  <si>
    <t>Departure Fuel (39 Gallons Max)</t>
  </si>
  <si>
    <t>Front Seats</t>
  </si>
  <si>
    <t>Baggage Area 1 (120lbs Max)</t>
  </si>
  <si>
    <t>Baggage Area 2 (40lbs Max)</t>
  </si>
  <si>
    <t>Departure Total</t>
  </si>
  <si>
    <t>Estimated Fuel Burn</t>
  </si>
  <si>
    <t>Destination Total</t>
  </si>
  <si>
    <t>Weather Information:</t>
  </si>
  <si>
    <t>Departure</t>
  </si>
  <si>
    <t>Destination</t>
  </si>
  <si>
    <t>Performance:</t>
  </si>
  <si>
    <t>*Max Weight*</t>
  </si>
  <si>
    <t>Field Elevation:</t>
  </si>
  <si>
    <t>Takeoff Roll:</t>
  </si>
  <si>
    <t>Temperature  C:</t>
  </si>
  <si>
    <t>Takeoff Roll 50ft:</t>
  </si>
  <si>
    <t>Dew Point C:</t>
  </si>
  <si>
    <t>Altimeter Setting:</t>
  </si>
  <si>
    <t>Landing Roll:</t>
  </si>
  <si>
    <t>Wind Direction:</t>
  </si>
  <si>
    <t>Landing Roll 50ft:</t>
  </si>
  <si>
    <t>Wind Speed:</t>
  </si>
  <si>
    <t>Runway Heading:</t>
  </si>
  <si>
    <r>
      <rPr>
        <u/>
        <sz val="9"/>
        <rFont val="Geneva"/>
      </rPr>
      <t>Depart</t>
    </r>
    <r>
      <rPr>
        <sz val="9"/>
        <rFont val="Geneva"/>
      </rPr>
      <t xml:space="preserve"> Head Wind:</t>
    </r>
  </si>
  <si>
    <t>Soft Field? Y or N:</t>
  </si>
  <si>
    <r>
      <rPr>
        <u/>
        <sz val="9"/>
        <rFont val="Geneva"/>
      </rPr>
      <t>Depart</t>
    </r>
    <r>
      <rPr>
        <sz val="9"/>
        <rFont val="Geneva"/>
      </rPr>
      <t xml:space="preserve"> X-Wind:</t>
    </r>
  </si>
  <si>
    <t>Relative Humidity:</t>
  </si>
  <si>
    <t>Pressure Altitude:</t>
  </si>
  <si>
    <r>
      <rPr>
        <u/>
        <sz val="9"/>
        <rFont val="Geneva"/>
      </rPr>
      <t>Dest</t>
    </r>
    <r>
      <rPr>
        <sz val="9"/>
        <rFont val="Geneva"/>
      </rPr>
      <t xml:space="preserve"> Head Wind:</t>
    </r>
  </si>
  <si>
    <t>Density Altitude:</t>
  </si>
  <si>
    <r>
      <rPr>
        <u/>
        <sz val="9"/>
        <rFont val="Geneva"/>
      </rPr>
      <t>Dest</t>
    </r>
    <r>
      <rPr>
        <sz val="9"/>
        <rFont val="Geneva"/>
      </rPr>
      <t xml:space="preserve"> X-Wind:</t>
    </r>
  </si>
  <si>
    <t>Utility Category</t>
  </si>
  <si>
    <t>Normal Category</t>
  </si>
  <si>
    <t>Loaded Moment</t>
  </si>
  <si>
    <t>Center of Gravity</t>
  </si>
  <si>
    <t>Performance Calculator</t>
  </si>
  <si>
    <t>Takeoff Data: GND Roll</t>
  </si>
  <si>
    <t>Temp inter</t>
  </si>
  <si>
    <t>Alt inter</t>
  </si>
  <si>
    <t>Temp° C</t>
  </si>
  <si>
    <t>X1</t>
  </si>
  <si>
    <t>Take Off Ground Roll</t>
  </si>
  <si>
    <t>Press Alt</t>
  </si>
  <si>
    <t>GND Roll</t>
  </si>
  <si>
    <t>Y1</t>
  </si>
  <si>
    <t>Take Off 50ft Height</t>
  </si>
  <si>
    <t>X2</t>
  </si>
  <si>
    <t>Y2</t>
  </si>
  <si>
    <t>Landing Distance</t>
  </si>
  <si>
    <t>Landing 50ft Distance</t>
  </si>
  <si>
    <t>Departure Head Wind:</t>
  </si>
  <si>
    <t>Departure X-Wind:</t>
  </si>
  <si>
    <t>Destination Headwind:</t>
  </si>
  <si>
    <t>Destination X-Wind:</t>
  </si>
  <si>
    <t>Takeoff Data: 50Ft CLR</t>
  </si>
  <si>
    <t>Temp Inter</t>
  </si>
  <si>
    <t xml:space="preserve">UnCompensated for Wind </t>
  </si>
  <si>
    <t>x1</t>
  </si>
  <si>
    <t>Takeoff Roll</t>
  </si>
  <si>
    <t xml:space="preserve">50 Ft Clear </t>
  </si>
  <si>
    <t>50 Ft Clear</t>
  </si>
  <si>
    <t>y1</t>
  </si>
  <si>
    <t>Takeoff 50ft</t>
  </si>
  <si>
    <t>x2</t>
  </si>
  <si>
    <t>Landing Roll</t>
  </si>
  <si>
    <t>y2</t>
  </si>
  <si>
    <t>Landing 50ft</t>
  </si>
  <si>
    <t>Landing Data: GND Roll</t>
  </si>
  <si>
    <t>Alt Inter</t>
  </si>
  <si>
    <t>Landing Data: 50ft CLR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</si>
</sst>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F800]dddd\,\ mmmm\ dd\,\ yyyy"/>
    <numFmt numFmtId="165" formatCode="0.0&quot; gal&quot;"/>
    <numFmt numFmtId="166" formatCode="0&quot; Ft&quot;."/>
    <numFmt numFmtId="167" formatCode="0&quot;  KT&quot;"/>
    <numFmt numFmtId="168" formatCode="#%"/>
    <numFmt numFmtId="169" formatCode="0.0&quot;  KT&quot;"/>
    <numFmt numFmtId="170" formatCode="0.0"/>
  </numFmts>
  <fonts count="24">
    <font>
      <sz val="9"/>
      <color rgb="FF000000"/>
      <name val="Arimo"/>
    </font>
    <font>
      <b/>
      <sz val="11"/>
      <color rgb="FFFF0000"/>
      <name val="Arimo"/>
    </font>
    <font>
      <sz val="9"/>
      <name val="Arimo"/>
    </font>
    <font>
      <sz val="9"/>
      <name val="Arimo"/>
    </font>
    <font>
      <b/>
      <sz val="16"/>
      <color rgb="FFFF0000"/>
      <name val="Arimo"/>
    </font>
    <font>
      <b/>
      <sz val="12"/>
      <name val="Arimo"/>
    </font>
    <font>
      <b/>
      <sz val="9"/>
      <name val="Arimo"/>
    </font>
    <font>
      <sz val="9"/>
      <color rgb="FF808080"/>
      <name val="Arimo"/>
    </font>
    <font>
      <b/>
      <u/>
      <sz val="9"/>
      <name val="Arimo"/>
    </font>
    <font>
      <b/>
      <u/>
      <sz val="9"/>
      <name val="Arimo"/>
    </font>
    <font>
      <b/>
      <u/>
      <sz val="9"/>
      <name val="Arimo"/>
    </font>
    <font>
      <b/>
      <sz val="9"/>
      <color rgb="FFFFFFFF"/>
      <name val="Arimo"/>
    </font>
    <font>
      <b/>
      <u/>
      <sz val="9"/>
      <name val="Arimo"/>
    </font>
    <font>
      <b/>
      <u/>
      <sz val="9"/>
      <name val="Arimo"/>
    </font>
    <font>
      <b/>
      <u/>
      <sz val="9"/>
      <name val="Arimo"/>
    </font>
    <font>
      <b/>
      <sz val="9"/>
      <color rgb="FF800000"/>
      <name val="Arimo"/>
    </font>
    <font>
      <b/>
      <u/>
      <sz val="9"/>
      <name val="Arimo"/>
    </font>
    <font>
      <b/>
      <u/>
      <sz val="9"/>
      <name val="Arimo"/>
    </font>
    <font>
      <b/>
      <u/>
      <sz val="9"/>
      <name val="Arimo"/>
    </font>
    <font>
      <b/>
      <u/>
      <sz val="9"/>
      <name val="Arimo"/>
    </font>
    <font>
      <b/>
      <sz val="14"/>
      <name val="Arimo"/>
    </font>
    <font>
      <sz val="10"/>
      <name val="Arimo"/>
    </font>
    <font>
      <u/>
      <sz val="9"/>
      <name val="Geneva"/>
    </font>
    <font>
      <sz val="9"/>
      <name val="Geneva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002060"/>
        <bgColor rgb="FF002060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</fills>
  <borders count="6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3C3C3C"/>
      </bottom>
      <diagonal/>
    </border>
    <border>
      <left/>
      <right/>
      <top style="thin">
        <color rgb="FF000000"/>
      </top>
      <bottom style="medium">
        <color rgb="FF3C3C3C"/>
      </bottom>
      <diagonal/>
    </border>
    <border>
      <left/>
      <right/>
      <top style="thin">
        <color rgb="FF000000"/>
      </top>
      <bottom style="medium">
        <color rgb="FF3C3C3C"/>
      </bottom>
      <diagonal/>
    </border>
    <border>
      <left/>
      <right style="thin">
        <color rgb="FF000000"/>
      </right>
      <top style="thin">
        <color rgb="FF000000"/>
      </top>
      <bottom style="medium">
        <color rgb="FF3C3C3C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E5E5E5"/>
      </right>
      <top style="medium">
        <color rgb="FF000000"/>
      </top>
      <bottom style="thin">
        <color rgb="FFE5E5E5"/>
      </bottom>
      <diagonal/>
    </border>
    <border>
      <left style="thin">
        <color rgb="FFE5E5E5"/>
      </left>
      <right/>
      <top style="medium">
        <color rgb="FF000000"/>
      </top>
      <bottom style="thin">
        <color rgb="FFE5E5E5"/>
      </bottom>
      <diagonal/>
    </border>
    <border>
      <left style="medium">
        <color rgb="FF191919"/>
      </left>
      <right style="thin">
        <color rgb="FFE5E5E5"/>
      </right>
      <top style="medium">
        <color rgb="FF000000"/>
      </top>
      <bottom style="thin">
        <color rgb="FFE5E5E5"/>
      </bottom>
      <diagonal/>
    </border>
    <border>
      <left style="thin">
        <color rgb="FFE5E5E5"/>
      </left>
      <right style="thin">
        <color rgb="FFE5E5E5"/>
      </right>
      <top style="medium">
        <color rgb="FF000000"/>
      </top>
      <bottom style="thin">
        <color rgb="FFE5E5E5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191919"/>
      </left>
      <right/>
      <top/>
      <bottom/>
      <diagonal/>
    </border>
    <border>
      <left/>
      <right/>
      <top/>
      <bottom style="medium">
        <color rgb="FF191919"/>
      </bottom>
      <diagonal/>
    </border>
    <border>
      <left/>
      <right style="medium">
        <color rgb="FF000000"/>
      </right>
      <top/>
      <bottom style="medium">
        <color rgb="FF191919"/>
      </bottom>
      <diagonal/>
    </border>
    <border>
      <left style="thin">
        <color rgb="FFE5E5E5"/>
      </left>
      <right style="thin">
        <color rgb="FFE5E5E5"/>
      </right>
      <top style="thin">
        <color rgb="FFE5E5E5"/>
      </top>
      <bottom style="thin">
        <color rgb="FFE5E5E5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E5E5E5"/>
      </right>
      <top style="thin">
        <color rgb="FFE5E5E5"/>
      </top>
      <bottom style="thin">
        <color rgb="FFE5E5E5"/>
      </bottom>
      <diagonal/>
    </border>
    <border>
      <left style="thin">
        <color rgb="FFE5E5E5"/>
      </left>
      <right/>
      <top style="thin">
        <color rgb="FFE5E5E5"/>
      </top>
      <bottom style="thin">
        <color rgb="FFE5E5E5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57">
    <xf numFmtId="0" fontId="0" fillId="0" borderId="0" xfId="0" applyFont="1" applyAlignme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33" xfId="0" applyFont="1" applyBorder="1"/>
    <xf numFmtId="0" fontId="3" fillId="0" borderId="10" xfId="0" applyFont="1" applyBorder="1"/>
    <xf numFmtId="0" fontId="3" fillId="0" borderId="21" xfId="0" applyFont="1" applyBorder="1"/>
    <xf numFmtId="0" fontId="3" fillId="0" borderId="22" xfId="0" applyFont="1" applyBorder="1"/>
    <xf numFmtId="0" fontId="20" fillId="6" borderId="38" xfId="0" applyFont="1" applyFill="1" applyBorder="1" applyAlignment="1">
      <alignment horizontal="center" vertical="center"/>
    </xf>
    <xf numFmtId="0" fontId="21" fillId="2" borderId="42" xfId="0" applyFont="1" applyFill="1" applyBorder="1"/>
    <xf numFmtId="0" fontId="20" fillId="2" borderId="43" xfId="0" applyFont="1" applyFill="1" applyBorder="1"/>
    <xf numFmtId="0" fontId="21" fillId="2" borderId="44" xfId="0" applyFont="1" applyFill="1" applyBorder="1"/>
    <xf numFmtId="0" fontId="20" fillId="2" borderId="45" xfId="0" applyFont="1" applyFill="1" applyBorder="1"/>
    <xf numFmtId="0" fontId="3" fillId="0" borderId="2" xfId="0" applyFont="1" applyBorder="1"/>
    <xf numFmtId="0" fontId="3" fillId="0" borderId="3" xfId="0" applyFont="1" applyBorder="1"/>
    <xf numFmtId="0" fontId="6" fillId="0" borderId="46" xfId="0" applyFont="1" applyBorder="1"/>
    <xf numFmtId="0" fontId="6" fillId="0" borderId="0" xfId="0" applyFont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/>
    <xf numFmtId="0" fontId="3" fillId="0" borderId="46" xfId="0" applyFont="1" applyBorder="1"/>
    <xf numFmtId="0" fontId="3" fillId="3" borderId="19" xfId="0" applyFont="1" applyFill="1" applyBorder="1" applyAlignment="1">
      <alignment horizontal="center"/>
    </xf>
    <xf numFmtId="0" fontId="3" fillId="3" borderId="28" xfId="0" applyFont="1" applyFill="1" applyBorder="1" applyAlignment="1">
      <alignment horizontal="center"/>
    </xf>
    <xf numFmtId="1" fontId="3" fillId="0" borderId="47" xfId="0" applyNumberFormat="1" applyFont="1" applyBorder="1" applyAlignment="1">
      <alignment horizontal="center"/>
    </xf>
    <xf numFmtId="0" fontId="3" fillId="0" borderId="49" xfId="0" applyFont="1" applyBorder="1"/>
    <xf numFmtId="0" fontId="3" fillId="0" borderId="50" xfId="0" applyFont="1" applyBorder="1"/>
    <xf numFmtId="0" fontId="3" fillId="0" borderId="1" xfId="0" applyFont="1" applyBorder="1"/>
    <xf numFmtId="1" fontId="3" fillId="0" borderId="47" xfId="0" applyNumberFormat="1" applyFont="1" applyBorder="1" applyAlignment="1">
      <alignment horizontal="center" vertical="center"/>
    </xf>
    <xf numFmtId="0" fontId="3" fillId="0" borderId="51" xfId="0" applyFont="1" applyBorder="1"/>
    <xf numFmtId="0" fontId="3" fillId="0" borderId="0" xfId="0" applyFont="1" applyAlignment="1">
      <alignment horizontal="right"/>
    </xf>
    <xf numFmtId="169" fontId="3" fillId="0" borderId="47" xfId="0" applyNumberFormat="1" applyFont="1" applyBorder="1" applyAlignment="1">
      <alignment horizontal="center"/>
    </xf>
    <xf numFmtId="0" fontId="3" fillId="0" borderId="46" xfId="0" applyFont="1" applyBorder="1" applyAlignment="1">
      <alignment horizontal="center"/>
    </xf>
    <xf numFmtId="168" fontId="3" fillId="0" borderId="0" xfId="0" applyNumberFormat="1" applyFont="1" applyAlignment="1">
      <alignment horizontal="center"/>
    </xf>
    <xf numFmtId="170" fontId="3" fillId="0" borderId="47" xfId="0" applyNumberFormat="1" applyFont="1" applyBorder="1" applyAlignment="1">
      <alignment horizontal="center"/>
    </xf>
    <xf numFmtId="0" fontId="3" fillId="0" borderId="34" xfId="0" applyFont="1" applyBorder="1"/>
    <xf numFmtId="166" fontId="3" fillId="0" borderId="0" xfId="0" applyNumberFormat="1" applyFont="1" applyAlignment="1">
      <alignment horizontal="center"/>
    </xf>
    <xf numFmtId="0" fontId="3" fillId="0" borderId="52" xfId="0" applyFont="1" applyBorder="1"/>
    <xf numFmtId="166" fontId="3" fillId="0" borderId="53" xfId="0" applyNumberFormat="1" applyFont="1" applyBorder="1" applyAlignment="1">
      <alignment horizontal="center"/>
    </xf>
    <xf numFmtId="0" fontId="3" fillId="0" borderId="53" xfId="0" applyFont="1" applyBorder="1"/>
    <xf numFmtId="0" fontId="3" fillId="0" borderId="54" xfId="0" applyFont="1" applyBorder="1"/>
    <xf numFmtId="0" fontId="3" fillId="0" borderId="33" xfId="0" applyFont="1" applyBorder="1" applyAlignment="1">
      <alignment horizontal="left"/>
    </xf>
    <xf numFmtId="0" fontId="21" fillId="0" borderId="1" xfId="0" applyFont="1" applyBorder="1" applyAlignment="1">
      <alignment horizontal="right"/>
    </xf>
    <xf numFmtId="0" fontId="21" fillId="0" borderId="33" xfId="0" applyFont="1" applyBorder="1" applyAlignment="1">
      <alignment horizontal="right"/>
    </xf>
    <xf numFmtId="1" fontId="3" fillId="0" borderId="0" xfId="0" applyNumberFormat="1" applyFont="1"/>
    <xf numFmtId="0" fontId="20" fillId="2" borderId="57" xfId="0" applyFont="1" applyFill="1" applyBorder="1"/>
    <xf numFmtId="0" fontId="20" fillId="2" borderId="58" xfId="0" applyFont="1" applyFill="1" applyBorder="1"/>
    <xf numFmtId="0" fontId="21" fillId="2" borderId="57" xfId="0" applyFont="1" applyFill="1" applyBorder="1" applyAlignment="1">
      <alignment horizontal="right"/>
    </xf>
    <xf numFmtId="0" fontId="21" fillId="2" borderId="51" xfId="0" applyFont="1" applyFill="1" applyBorder="1"/>
    <xf numFmtId="0" fontId="21" fillId="0" borderId="21" xfId="0" applyFont="1" applyBorder="1" applyAlignment="1">
      <alignment horizontal="right"/>
    </xf>
    <xf numFmtId="0" fontId="3" fillId="0" borderId="53" xfId="0" applyFont="1" applyBorder="1" applyAlignment="1">
      <alignment horizontal="center"/>
    </xf>
    <xf numFmtId="0" fontId="3" fillId="0" borderId="59" xfId="0" applyFont="1" applyBorder="1"/>
    <xf numFmtId="0" fontId="3" fillId="0" borderId="60" xfId="0" applyFont="1" applyBorder="1" applyAlignment="1">
      <alignment horizontal="center"/>
    </xf>
    <xf numFmtId="0" fontId="3" fillId="0" borderId="61" xfId="0" applyFont="1" applyBorder="1" applyAlignment="1">
      <alignment horizontal="center"/>
    </xf>
    <xf numFmtId="0" fontId="3" fillId="0" borderId="54" xfId="0" applyFont="1" applyBorder="1" applyAlignment="1">
      <alignment horizontal="center"/>
    </xf>
    <xf numFmtId="0" fontId="3" fillId="0" borderId="0" xfId="0" applyFont="1" applyProtection="1"/>
    <xf numFmtId="0" fontId="0" fillId="0" borderId="0" xfId="0" applyFont="1" applyAlignment="1" applyProtection="1"/>
    <xf numFmtId="0" fontId="6" fillId="2" borderId="12" xfId="0" applyFont="1" applyFill="1" applyBorder="1" applyAlignment="1" applyProtection="1">
      <alignment horizontal="center"/>
    </xf>
    <xf numFmtId="0" fontId="6" fillId="2" borderId="13" xfId="0" applyFont="1" applyFill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4" fontId="3" fillId="2" borderId="12" xfId="0" applyNumberFormat="1" applyFont="1" applyFill="1" applyBorder="1" applyAlignment="1" applyProtection="1">
      <alignment horizontal="center" vertical="center"/>
    </xf>
    <xf numFmtId="4" fontId="7" fillId="2" borderId="12" xfId="0" applyNumberFormat="1" applyFont="1" applyFill="1" applyBorder="1" applyAlignment="1" applyProtection="1">
      <alignment horizontal="center" vertical="center"/>
    </xf>
    <xf numFmtId="4" fontId="3" fillId="2" borderId="13" xfId="0" applyNumberFormat="1" applyFont="1" applyFill="1" applyBorder="1" applyAlignment="1" applyProtection="1">
      <alignment horizontal="center" vertical="center"/>
    </xf>
    <xf numFmtId="4" fontId="7" fillId="2" borderId="18" xfId="0" applyNumberFormat="1" applyFont="1" applyFill="1" applyBorder="1" applyAlignment="1" applyProtection="1">
      <alignment horizontal="center" vertical="center"/>
    </xf>
    <xf numFmtId="4" fontId="7" fillId="2" borderId="13" xfId="0" applyNumberFormat="1" applyFont="1" applyFill="1" applyBorder="1" applyAlignment="1" applyProtection="1">
      <alignment horizontal="center" vertical="center"/>
    </xf>
    <xf numFmtId="0" fontId="3" fillId="2" borderId="18" xfId="0" applyFont="1" applyFill="1" applyBorder="1" applyAlignment="1" applyProtection="1">
      <alignment horizontal="right"/>
    </xf>
    <xf numFmtId="4" fontId="6" fillId="2" borderId="18" xfId="0" applyNumberFormat="1" applyFont="1" applyFill="1" applyBorder="1" applyAlignment="1" applyProtection="1">
      <alignment horizontal="center" vertical="center"/>
    </xf>
    <xf numFmtId="0" fontId="3" fillId="2" borderId="18" xfId="0" applyFont="1" applyFill="1" applyBorder="1" applyProtection="1"/>
    <xf numFmtId="0" fontId="3" fillId="2" borderId="12" xfId="0" applyFont="1" applyFill="1" applyBorder="1" applyProtection="1"/>
    <xf numFmtId="3" fontId="6" fillId="2" borderId="18" xfId="0" applyNumberFormat="1" applyFont="1" applyFill="1" applyBorder="1" applyAlignment="1" applyProtection="1">
      <alignment horizontal="center"/>
    </xf>
    <xf numFmtId="4" fontId="8" fillId="2" borderId="18" xfId="0" applyNumberFormat="1" applyFont="1" applyFill="1" applyBorder="1" applyAlignment="1" applyProtection="1">
      <alignment horizontal="center" vertical="center"/>
    </xf>
    <xf numFmtId="4" fontId="9" fillId="2" borderId="12" xfId="0" applyNumberFormat="1" applyFont="1" applyFill="1" applyBorder="1" applyAlignment="1" applyProtection="1">
      <alignment horizontal="center" vertical="center"/>
    </xf>
    <xf numFmtId="4" fontId="10" fillId="2" borderId="13" xfId="0" applyNumberFormat="1" applyFont="1" applyFill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center"/>
    </xf>
    <xf numFmtId="0" fontId="3" fillId="0" borderId="0" xfId="0" applyFont="1" applyAlignment="1" applyProtection="1">
      <alignment vertical="center"/>
    </xf>
    <xf numFmtId="4" fontId="12" fillId="2" borderId="18" xfId="0" applyNumberFormat="1" applyFont="1" applyFill="1" applyBorder="1" applyAlignment="1" applyProtection="1">
      <alignment horizontal="center"/>
    </xf>
    <xf numFmtId="2" fontId="13" fillId="2" borderId="12" xfId="0" applyNumberFormat="1" applyFont="1" applyFill="1" applyBorder="1" applyAlignment="1" applyProtection="1">
      <alignment horizontal="center"/>
    </xf>
    <xf numFmtId="4" fontId="14" fillId="2" borderId="13" xfId="0" applyNumberFormat="1" applyFont="1" applyFill="1" applyBorder="1" applyAlignment="1" applyProtection="1">
      <alignment horizontal="center"/>
    </xf>
    <xf numFmtId="0" fontId="3" fillId="2" borderId="23" xfId="0" applyFont="1" applyFill="1" applyBorder="1" applyAlignment="1" applyProtection="1">
      <alignment horizontal="center"/>
    </xf>
    <xf numFmtId="0" fontId="3" fillId="2" borderId="24" xfId="0" applyFont="1" applyFill="1" applyBorder="1" applyAlignment="1" applyProtection="1">
      <alignment horizontal="center"/>
    </xf>
    <xf numFmtId="0" fontId="3" fillId="2" borderId="25" xfId="0" applyFont="1" applyFill="1" applyBorder="1" applyAlignment="1" applyProtection="1">
      <alignment horizontal="center"/>
    </xf>
    <xf numFmtId="0" fontId="6" fillId="2" borderId="26" xfId="0" applyFont="1" applyFill="1" applyBorder="1" applyAlignment="1" applyProtection="1">
      <alignment vertical="center"/>
    </xf>
    <xf numFmtId="0" fontId="6" fillId="2" borderId="27" xfId="0" applyFont="1" applyFill="1" applyBorder="1" applyProtection="1"/>
    <xf numFmtId="0" fontId="3" fillId="2" borderId="18" xfId="0" applyFont="1" applyFill="1" applyBorder="1" applyAlignment="1" applyProtection="1">
      <alignment vertical="center"/>
    </xf>
    <xf numFmtId="4" fontId="0" fillId="2" borderId="12" xfId="0" applyNumberFormat="1" applyFont="1" applyFill="1" applyBorder="1" applyAlignment="1" applyProtection="1">
      <alignment horizontal="center" vertical="center"/>
    </xf>
    <xf numFmtId="0" fontId="6" fillId="0" borderId="0" xfId="0" applyFont="1" applyProtection="1"/>
    <xf numFmtId="4" fontId="0" fillId="2" borderId="13" xfId="0" applyNumberFormat="1" applyFont="1" applyFill="1" applyBorder="1" applyAlignment="1" applyProtection="1">
      <alignment horizontal="center" vertical="center"/>
    </xf>
    <xf numFmtId="4" fontId="6" fillId="5" borderId="29" xfId="0" applyNumberFormat="1" applyFont="1" applyFill="1" applyBorder="1" applyAlignment="1" applyProtection="1">
      <alignment horizontal="center" vertical="center"/>
    </xf>
    <xf numFmtId="0" fontId="16" fillId="2" borderId="18" xfId="0" applyFont="1" applyFill="1" applyBorder="1" applyAlignment="1" applyProtection="1">
      <alignment vertical="center"/>
    </xf>
    <xf numFmtId="0" fontId="3" fillId="2" borderId="12" xfId="0" applyFont="1" applyFill="1" applyBorder="1" applyAlignment="1" applyProtection="1">
      <alignment vertical="center"/>
    </xf>
    <xf numFmtId="4" fontId="6" fillId="0" borderId="0" xfId="0" applyNumberFormat="1" applyFont="1" applyAlignment="1" applyProtection="1">
      <alignment horizontal="center" vertical="center"/>
    </xf>
    <xf numFmtId="4" fontId="6" fillId="2" borderId="13" xfId="0" applyNumberFormat="1" applyFont="1" applyFill="1" applyBorder="1" applyAlignment="1" applyProtection="1">
      <alignment horizontal="center" vertical="center"/>
    </xf>
    <xf numFmtId="0" fontId="17" fillId="2" borderId="23" xfId="0" applyFont="1" applyFill="1" applyBorder="1" applyAlignment="1" applyProtection="1">
      <alignment vertical="center"/>
    </xf>
    <xf numFmtId="0" fontId="3" fillId="2" borderId="24" xfId="0" applyFont="1" applyFill="1" applyBorder="1" applyProtection="1"/>
    <xf numFmtId="4" fontId="6" fillId="0" borderId="22" xfId="0" applyNumberFormat="1" applyFont="1" applyBorder="1" applyAlignment="1" applyProtection="1">
      <alignment horizontal="center"/>
    </xf>
    <xf numFmtId="2" fontId="6" fillId="0" borderId="22" xfId="0" applyNumberFormat="1" applyFont="1" applyBorder="1" applyAlignment="1" applyProtection="1">
      <alignment horizontal="center"/>
    </xf>
    <xf numFmtId="4" fontId="6" fillId="2" borderId="25" xfId="0" applyNumberFormat="1" applyFont="1" applyFill="1" applyBorder="1" applyAlignment="1" applyProtection="1">
      <alignment horizontal="center"/>
    </xf>
    <xf numFmtId="0" fontId="6" fillId="2" borderId="18" xfId="0" applyFont="1" applyFill="1" applyBorder="1" applyAlignment="1" applyProtection="1">
      <alignment vertical="center"/>
    </xf>
    <xf numFmtId="0" fontId="18" fillId="2" borderId="12" xfId="0" applyFont="1" applyFill="1" applyBorder="1" applyAlignment="1" applyProtection="1">
      <alignment horizontal="center" vertical="center"/>
    </xf>
    <xf numFmtId="0" fontId="6" fillId="2" borderId="12" xfId="0" applyFont="1" applyFill="1" applyBorder="1" applyAlignment="1" applyProtection="1">
      <alignment horizontal="center" vertical="center"/>
    </xf>
    <xf numFmtId="0" fontId="19" fillId="2" borderId="13" xfId="0" applyFont="1" applyFill="1" applyBorder="1" applyAlignment="1" applyProtection="1">
      <alignment horizontal="center"/>
    </xf>
    <xf numFmtId="0" fontId="3" fillId="2" borderId="18" xfId="0" applyFont="1" applyFill="1" applyBorder="1" applyAlignment="1" applyProtection="1">
      <alignment horizontal="right" vertical="center"/>
    </xf>
    <xf numFmtId="0" fontId="3" fillId="2" borderId="12" xfId="0" applyFont="1" applyFill="1" applyBorder="1" applyAlignment="1" applyProtection="1">
      <alignment horizontal="right" vertical="center"/>
    </xf>
    <xf numFmtId="166" fontId="6" fillId="2" borderId="30" xfId="0" applyNumberFormat="1" applyFont="1" applyFill="1" applyBorder="1" applyAlignment="1" applyProtection="1">
      <alignment horizontal="center" vertical="center"/>
    </xf>
    <xf numFmtId="166" fontId="6" fillId="2" borderId="31" xfId="0" applyNumberFormat="1" applyFont="1" applyFill="1" applyBorder="1" applyAlignment="1" applyProtection="1">
      <alignment horizontal="center" vertical="center"/>
    </xf>
    <xf numFmtId="166" fontId="3" fillId="2" borderId="31" xfId="0" applyNumberFormat="1" applyFont="1" applyFill="1" applyBorder="1" applyAlignment="1" applyProtection="1">
      <alignment horizontal="center" vertical="center"/>
    </xf>
    <xf numFmtId="0" fontId="3" fillId="2" borderId="31" xfId="0" applyFont="1" applyFill="1" applyBorder="1" applyAlignment="1" applyProtection="1">
      <alignment horizontal="center" vertical="center"/>
    </xf>
    <xf numFmtId="167" fontId="6" fillId="2" borderId="31" xfId="0" applyNumberFormat="1" applyFont="1" applyFill="1" applyBorder="1" applyAlignment="1" applyProtection="1">
      <alignment horizontal="center" vertical="center"/>
    </xf>
    <xf numFmtId="168" fontId="3" fillId="2" borderId="12" xfId="0" applyNumberFormat="1" applyFont="1" applyFill="1" applyBorder="1" applyAlignment="1" applyProtection="1">
      <alignment horizontal="center"/>
    </xf>
    <xf numFmtId="166" fontId="6" fillId="2" borderId="12" xfId="0" applyNumberFormat="1" applyFont="1" applyFill="1" applyBorder="1" applyAlignment="1" applyProtection="1">
      <alignment horizontal="center"/>
    </xf>
    <xf numFmtId="0" fontId="3" fillId="2" borderId="23" xfId="0" applyFont="1" applyFill="1" applyBorder="1" applyAlignment="1" applyProtection="1">
      <alignment horizontal="right" vertical="center"/>
    </xf>
    <xf numFmtId="166" fontId="6" fillId="2" borderId="24" xfId="0" applyNumberFormat="1" applyFont="1" applyFill="1" applyBorder="1" applyAlignment="1" applyProtection="1">
      <alignment horizontal="center"/>
    </xf>
    <xf numFmtId="0" fontId="3" fillId="2" borderId="24" xfId="0" applyFont="1" applyFill="1" applyBorder="1" applyAlignment="1" applyProtection="1">
      <alignment horizontal="right" vertical="center"/>
    </xf>
    <xf numFmtId="167" fontId="6" fillId="2" borderId="32" xfId="0" applyNumberFormat="1" applyFont="1" applyFill="1" applyBorder="1" applyAlignment="1" applyProtection="1">
      <alignment horizontal="center" vertical="center"/>
    </xf>
    <xf numFmtId="0" fontId="3" fillId="0" borderId="33" xfId="0" applyFont="1" applyBorder="1" applyProtection="1"/>
    <xf numFmtId="0" fontId="3" fillId="0" borderId="10" xfId="0" applyFont="1" applyBorder="1" applyAlignment="1" applyProtection="1">
      <alignment horizontal="center"/>
    </xf>
    <xf numFmtId="0" fontId="3" fillId="0" borderId="10" xfId="0" applyFont="1" applyBorder="1" applyProtection="1"/>
    <xf numFmtId="0" fontId="3" fillId="0" borderId="33" xfId="0" applyFont="1" applyBorder="1" applyAlignment="1" applyProtection="1">
      <alignment horizontal="center"/>
    </xf>
    <xf numFmtId="0" fontId="3" fillId="0" borderId="21" xfId="0" applyFont="1" applyBorder="1" applyProtection="1"/>
    <xf numFmtId="0" fontId="3" fillId="0" borderId="22" xfId="0" applyFont="1" applyBorder="1" applyProtection="1"/>
    <xf numFmtId="0" fontId="3" fillId="0" borderId="22" xfId="0" applyFont="1" applyBorder="1" applyAlignment="1" applyProtection="1">
      <alignment horizontal="center"/>
    </xf>
    <xf numFmtId="0" fontId="3" fillId="0" borderId="34" xfId="0" applyFont="1" applyBorder="1" applyAlignment="1" applyProtection="1">
      <alignment horizontal="center"/>
    </xf>
    <xf numFmtId="165" fontId="6" fillId="3" borderId="28" xfId="0" applyNumberFormat="1" applyFont="1" applyFill="1" applyBorder="1" applyAlignment="1" applyProtection="1">
      <alignment horizontal="center" vertical="center"/>
      <protection locked="0"/>
    </xf>
    <xf numFmtId="3" fontId="6" fillId="3" borderId="28" xfId="0" applyNumberFormat="1" applyFont="1" applyFill="1" applyBorder="1" applyAlignment="1" applyProtection="1">
      <alignment horizontal="center"/>
      <protection locked="0"/>
    </xf>
    <xf numFmtId="0" fontId="6" fillId="3" borderId="28" xfId="0" applyFont="1" applyFill="1" applyBorder="1" applyAlignment="1" applyProtection="1">
      <alignment horizontal="center" vertical="center"/>
      <protection locked="0"/>
    </xf>
    <xf numFmtId="0" fontId="3" fillId="3" borderId="28" xfId="0" applyFont="1" applyFill="1" applyBorder="1" applyAlignment="1" applyProtection="1">
      <alignment horizontal="center" vertical="center"/>
      <protection locked="0"/>
    </xf>
    <xf numFmtId="0" fontId="3" fillId="3" borderId="19" xfId="0" applyFont="1" applyFill="1" applyBorder="1" applyAlignment="1" applyProtection="1">
      <alignment horizontal="center" vertical="center"/>
      <protection locked="0"/>
    </xf>
    <xf numFmtId="0" fontId="6" fillId="3" borderId="19" xfId="0" applyFont="1" applyFill="1" applyBorder="1" applyAlignment="1" applyProtection="1">
      <alignment horizontal="center" vertical="center"/>
      <protection locked="0"/>
    </xf>
    <xf numFmtId="0" fontId="6" fillId="3" borderId="28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</xf>
    <xf numFmtId="0" fontId="2" fillId="0" borderId="2" xfId="0" applyFont="1" applyBorder="1" applyProtection="1"/>
    <xf numFmtId="0" fontId="2" fillId="0" borderId="3" xfId="0" applyFont="1" applyBorder="1" applyProtection="1"/>
    <xf numFmtId="0" fontId="1" fillId="0" borderId="21" xfId="0" applyFont="1" applyBorder="1" applyAlignment="1" applyProtection="1">
      <alignment horizontal="center" vertical="center"/>
    </xf>
    <xf numFmtId="0" fontId="2" fillId="0" borderId="22" xfId="0" applyFont="1" applyBorder="1" applyProtection="1"/>
    <xf numFmtId="0" fontId="2" fillId="0" borderId="34" xfId="0" applyFont="1" applyBorder="1" applyProtection="1"/>
    <xf numFmtId="0" fontId="4" fillId="0" borderId="4" xfId="0" applyFont="1" applyBorder="1" applyAlignment="1" applyProtection="1">
      <alignment horizontal="center" vertical="center" textRotation="90"/>
    </xf>
    <xf numFmtId="0" fontId="2" fillId="0" borderId="4" xfId="0" applyFont="1" applyBorder="1" applyProtection="1"/>
    <xf numFmtId="0" fontId="6" fillId="2" borderId="16" xfId="0" applyFont="1" applyFill="1" applyBorder="1" applyAlignment="1" applyProtection="1">
      <alignment horizontal="left"/>
    </xf>
    <xf numFmtId="0" fontId="2" fillId="0" borderId="17" xfId="0" applyFont="1" applyBorder="1" applyProtection="1"/>
    <xf numFmtId="3" fontId="15" fillId="0" borderId="21" xfId="0" applyNumberFormat="1" applyFont="1" applyBorder="1" applyAlignment="1" applyProtection="1">
      <alignment horizontal="center" vertical="center"/>
    </xf>
    <xf numFmtId="0" fontId="11" fillId="4" borderId="11" xfId="0" applyFont="1" applyFill="1" applyBorder="1" applyAlignment="1" applyProtection="1">
      <alignment horizontal="center" vertical="center"/>
    </xf>
    <xf numFmtId="0" fontId="2" fillId="0" borderId="20" xfId="0" applyFont="1" applyBorder="1" applyProtection="1"/>
    <xf numFmtId="0" fontId="5" fillId="2" borderId="7" xfId="0" applyFont="1" applyFill="1" applyBorder="1" applyAlignment="1" applyProtection="1">
      <alignment horizontal="center" vertical="center"/>
    </xf>
    <xf numFmtId="0" fontId="2" fillId="0" borderId="8" xfId="0" applyFont="1" applyBorder="1" applyProtection="1"/>
    <xf numFmtId="0" fontId="2" fillId="0" borderId="9" xfId="0" applyFont="1" applyBorder="1" applyProtection="1"/>
    <xf numFmtId="164" fontId="5" fillId="2" borderId="5" xfId="0" applyNumberFormat="1" applyFont="1" applyFill="1" applyBorder="1" applyAlignment="1" applyProtection="1">
      <alignment horizontal="center" vertical="center"/>
    </xf>
    <xf numFmtId="0" fontId="2" fillId="0" borderId="6" xfId="0" applyFont="1" applyBorder="1" applyProtection="1"/>
    <xf numFmtId="0" fontId="6" fillId="3" borderId="11" xfId="0" applyFont="1" applyFill="1" applyBorder="1" applyAlignment="1" applyProtection="1">
      <alignment horizontal="center"/>
    </xf>
    <xf numFmtId="0" fontId="3" fillId="3" borderId="14" xfId="0" applyFont="1" applyFill="1" applyBorder="1" applyAlignment="1" applyProtection="1">
      <alignment horizontal="center"/>
    </xf>
    <xf numFmtId="0" fontId="2" fillId="0" borderId="15" xfId="0" applyFont="1" applyBorder="1" applyProtection="1"/>
    <xf numFmtId="0" fontId="4" fillId="0" borderId="10" xfId="0" applyFont="1" applyBorder="1" applyAlignment="1" applyProtection="1">
      <alignment horizontal="center" vertical="center" textRotation="180"/>
    </xf>
    <xf numFmtId="0" fontId="2" fillId="0" borderId="10" xfId="0" applyFont="1" applyBorder="1" applyProtection="1"/>
    <xf numFmtId="0" fontId="20" fillId="6" borderId="39" xfId="0" applyFont="1" applyFill="1" applyBorder="1" applyAlignment="1">
      <alignment horizontal="center"/>
    </xf>
    <xf numFmtId="0" fontId="2" fillId="0" borderId="40" xfId="0" applyFont="1" applyBorder="1"/>
    <xf numFmtId="0" fontId="2" fillId="0" borderId="41" xfId="0" applyFont="1" applyBorder="1"/>
    <xf numFmtId="0" fontId="5" fillId="6" borderId="35" xfId="0" applyFont="1" applyFill="1" applyBorder="1" applyAlignment="1">
      <alignment vertical="center"/>
    </xf>
    <xf numFmtId="0" fontId="2" fillId="0" borderId="36" xfId="0" applyFont="1" applyBorder="1"/>
    <xf numFmtId="0" fontId="5" fillId="6" borderId="37" xfId="0" applyFont="1" applyFill="1" applyBorder="1" applyAlignment="1">
      <alignment horizontal="center" vertical="center"/>
    </xf>
    <xf numFmtId="0" fontId="3" fillId="0" borderId="55" xfId="0" applyFont="1" applyBorder="1" applyAlignment="1">
      <alignment horizontal="center"/>
    </xf>
    <xf numFmtId="0" fontId="2" fillId="0" borderId="56" xfId="0" applyFont="1" applyBorder="1"/>
  </cellXfs>
  <cellStyles count="1">
    <cellStyle name="Normal" xfId="0" builtinId="0"/>
  </cellStyles>
  <dxfs count="18"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FFC000"/>
          <bgColor rgb="FFFFC0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00B050"/>
          <bgColor rgb="FF00B05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00B050"/>
          <bgColor rgb="FF00B05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00B050"/>
          <bgColor rgb="FF00B05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00B050"/>
          <bgColor rgb="FF00B050"/>
        </patternFill>
      </fill>
    </dxf>
    <dxf>
      <font>
        <color rgb="FFFFFFFF"/>
      </font>
      <fill>
        <patternFill patternType="solid">
          <fgColor rgb="FFFF0000"/>
          <bgColor rgb="FFFF0000"/>
        </patternFill>
      </fill>
    </dxf>
    <dxf>
      <font>
        <color rgb="FFFFFFFF"/>
      </font>
      <fill>
        <patternFill patternType="solid">
          <fgColor rgb="FF00B050"/>
          <bgColor rgb="FF00B050"/>
        </patternFill>
      </fill>
    </dxf>
    <dxf>
      <font>
        <b/>
        <sz val="9"/>
        <color rgb="FFFFFFFF"/>
      </font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18804300229719"/>
          <c:y val="0.20661844788368655"/>
          <c:w val="0.76517617032282426"/>
          <c:h val="0.64464955739710206"/>
        </c:manualLayout>
      </c:layout>
      <c:scatterChart>
        <c:scatterStyle val="lineMarker"/>
        <c:varyColors val="0"/>
        <c:ser>
          <c:idx val="0"/>
          <c:order val="0"/>
          <c:tx>
            <c:strRef>
              <c:f>'Weight and Balance'!$C$54</c:f>
              <c:strCache>
                <c:ptCount val="1"/>
                <c:pt idx="0">
                  <c:v>Normal Category</c:v>
                </c:pt>
              </c:strCache>
            </c:strRef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'Weight and Balance'!$D$44:$D$48</c:f>
              <c:numCache>
                <c:formatCode>General</c:formatCode>
                <c:ptCount val="5"/>
                <c:pt idx="0">
                  <c:v>31</c:v>
                </c:pt>
                <c:pt idx="1">
                  <c:v>31</c:v>
                </c:pt>
                <c:pt idx="2">
                  <c:v>32.700000000000003</c:v>
                </c:pt>
                <c:pt idx="3">
                  <c:v>36.5</c:v>
                </c:pt>
                <c:pt idx="4">
                  <c:v>36.5</c:v>
                </c:pt>
              </c:numCache>
            </c:numRef>
          </c:xVal>
          <c:yVal>
            <c:numRef>
              <c:f>'Weight and Balance'!$E$44:$E$48</c:f>
              <c:numCache>
                <c:formatCode>General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1670</c:v>
                </c:pt>
                <c:pt idx="3">
                  <c:v>1670</c:v>
                </c:pt>
                <c:pt idx="4">
                  <c:v>1000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AC-4B59-A689-477EE131878E}"/>
            </c:ext>
          </c:extLst>
        </c:ser>
        <c:ser>
          <c:idx val="2"/>
          <c:order val="1"/>
          <c:tx>
            <c:v>Departure CG</c:v>
          </c:tx>
          <c:spPr>
            <a:ln w="12700">
              <a:noFill/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 w="25400">
                <a:solidFill>
                  <a:srgbClr val="FF0000"/>
                </a:solidFill>
                <a:prstDash val="solid"/>
              </a:ln>
            </c:spPr>
          </c:marker>
          <c:xVal>
            <c:numRef>
              <c:f>'Weight and Balance'!$E$20</c:f>
              <c:numCache>
                <c:formatCode>#,##0.00</c:formatCode>
                <c:ptCount val="1"/>
                <c:pt idx="0">
                  <c:v>30.009999999999998</c:v>
                </c:pt>
              </c:numCache>
            </c:numRef>
          </c:xVal>
          <c:yVal>
            <c:numRef>
              <c:f>'Weight and Balance'!$D$20</c:f>
              <c:numCache>
                <c:formatCode>#,##0.00</c:formatCode>
                <c:ptCount val="1"/>
                <c:pt idx="0">
                  <c:v>1185.4449999999999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AC-4B59-A689-477EE131878E}"/>
            </c:ext>
          </c:extLst>
        </c:ser>
        <c:ser>
          <c:idx val="1"/>
          <c:order val="2"/>
          <c:tx>
            <c:v>Destination CG</c:v>
          </c:tx>
          <c:spPr>
            <a:ln>
              <a:noFill/>
            </a:ln>
          </c:spPr>
          <c:marker>
            <c:symbol val="triangle"/>
            <c:size val="5"/>
            <c:spPr>
              <a:solidFill>
                <a:srgbClr val="FF0000"/>
              </a:solidFill>
              <a:ln w="25400">
                <a:solidFill>
                  <a:srgbClr val="FF0000"/>
                </a:solidFill>
              </a:ln>
            </c:spPr>
          </c:marker>
          <c:xVal>
            <c:numRef>
              <c:f>'Weight and Balance'!$E$22</c:f>
              <c:numCache>
                <c:formatCode>0.00</c:formatCode>
                <c:ptCount val="1"/>
                <c:pt idx="0">
                  <c:v>30.009999999999998</c:v>
                </c:pt>
              </c:numCache>
            </c:numRef>
          </c:xVal>
          <c:yVal>
            <c:numRef>
              <c:f>'Weight and Balance'!$D$22</c:f>
              <c:numCache>
                <c:formatCode>#,##0.00</c:formatCode>
                <c:ptCount val="1"/>
                <c:pt idx="0">
                  <c:v>1185.4449999999999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AC-4B59-A689-477EE13187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6112384"/>
        <c:axId val="266119040"/>
      </c:scatterChart>
      <c:valAx>
        <c:axId val="266112384"/>
        <c:scaling>
          <c:orientation val="minMax"/>
          <c:max val="37"/>
          <c:min val="3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3C3C3C"/>
                    </a:solidFill>
                    <a:latin typeface="Geneva"/>
                    <a:ea typeface="Geneva"/>
                    <a:cs typeface="Geneva"/>
                  </a:defRPr>
                </a:pPr>
                <a:r>
                  <a:rPr lang="en-US"/>
                  <a:t>Aircraft Arm (Inches Aft of Datum)</a:t>
                </a:r>
              </a:p>
            </c:rich>
          </c:tx>
          <c:layout>
            <c:manualLayout>
              <c:xMode val="edge"/>
              <c:yMode val="edge"/>
              <c:x val="0.42930669121060627"/>
              <c:y val="0.92358451024364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3C3C3C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266119040"/>
        <c:crossesAt val="950"/>
        <c:crossBetween val="midCat"/>
        <c:majorUnit val="0.5"/>
        <c:minorUnit val="0.2"/>
      </c:valAx>
      <c:valAx>
        <c:axId val="266119040"/>
        <c:scaling>
          <c:orientation val="minMax"/>
          <c:max val="18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3C3C3C"/>
                    </a:solidFill>
                    <a:latin typeface="Geneva"/>
                    <a:ea typeface="Geneva"/>
                    <a:cs typeface="Geneva"/>
                  </a:defRPr>
                </a:pPr>
                <a:r>
                  <a:rPr lang="en-US"/>
                  <a:t>Total Weight (lbs)</a:t>
                </a:r>
              </a:p>
            </c:rich>
          </c:tx>
          <c:layout>
            <c:manualLayout>
              <c:xMode val="edge"/>
              <c:yMode val="edge"/>
              <c:x val="9.9750718617055464E-2"/>
              <c:y val="0.3967073947492050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3C3C3C"/>
                </a:solidFill>
                <a:latin typeface="Geneva"/>
                <a:ea typeface="Geneva"/>
                <a:cs typeface="Geneva"/>
              </a:defRPr>
            </a:pPr>
            <a:endParaRPr lang="en-US"/>
          </a:p>
        </c:txPr>
        <c:crossAx val="266112384"/>
        <c:crossesAt val="0"/>
        <c:crossBetween val="midCat"/>
        <c:majorUnit val="50"/>
        <c:minorUnit val="10"/>
      </c:valAx>
      <c:spPr>
        <a:solidFill>
          <a:schemeClr val="bg1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076597076741554E-5"/>
          <c:y val="7.0727025452303152E-2"/>
          <c:w val="0.95530095435318296"/>
          <c:h val="5.341245176443904E-2"/>
        </c:manualLayout>
      </c:layout>
      <c:overlay val="0"/>
      <c:spPr>
        <a:solidFill>
          <a:schemeClr val="bg1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3C3C3C"/>
              </a:solidFill>
              <a:latin typeface="Geneva"/>
              <a:ea typeface="Geneva"/>
              <a:cs typeface="Genev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n-US"/>
    </a:p>
  </c:txPr>
  <c:printSettings>
    <c:headerFooter alignWithMargins="0"/>
    <c:pageMargins b="1" l="0.75" r="0.75" t="1" header="0.51180555555555551" footer="0.51180555555555551"/>
    <c:pageSetup firstPageNumber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361950</xdr:colOff>
      <xdr:row>2</xdr:row>
      <xdr:rowOff>19050</xdr:rowOff>
    </xdr:from>
    <xdr:ext cx="2486025" cy="146685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486025" cy="1466850"/>
        </a:xfrm>
        <a:prstGeom prst="rect">
          <a:avLst/>
        </a:prstGeom>
        <a:noFill/>
      </xdr:spPr>
    </xdr:pic>
    <xdr:clientData fLocksWithSheet="0"/>
  </xdr:oneCellAnchor>
  <xdr:twoCellAnchor>
    <xdr:from>
      <xdr:col>1</xdr:col>
      <xdr:colOff>0</xdr:colOff>
      <xdr:row>33</xdr:row>
      <xdr:rowOff>133350</xdr:rowOff>
    </xdr:from>
    <xdr:to>
      <xdr:col>5</xdr:col>
      <xdr:colOff>1381124</xdr:colOff>
      <xdr:row>61</xdr:row>
      <xdr:rowOff>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1756A1EF-4380-441D-9858-66BB418554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0.18799</cdr:x>
      <cdr:y>0.83836</cdr:y>
    </cdr:from>
    <cdr:to>
      <cdr:x>0.19082</cdr:x>
      <cdr:y>0.87796</cdr:y>
    </cdr:to>
    <cdr:sp macro="" textlink="">
      <cdr:nvSpPr>
        <cdr:cNvPr id="409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31511" y="3313598"/>
          <a:ext cx="18531" cy="156518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>
          <a:noFill/>
        </a:ln>
        <a:effectLst xmlns:a="http://schemas.openxmlformats.org/drawingml/2006/main"/>
      </cdr:spPr>
      <cdr:txBody>
        <a:bodyPr xmlns:a="http://schemas.openxmlformats.org/drawingml/2006/main" wrap="none" lIns="18288" tIns="0" rIns="0" bIns="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0"/>
  <sheetViews>
    <sheetView tabSelected="1" workbookViewId="0">
      <selection activeCell="C21" sqref="C21"/>
    </sheetView>
  </sheetViews>
  <sheetFormatPr defaultColWidth="14.42578125" defaultRowHeight="15" customHeight="1"/>
  <cols>
    <col min="1" max="1" width="6.7109375" style="53" customWidth="1"/>
    <col min="2" max="2" width="30.7109375" style="53" customWidth="1"/>
    <col min="3" max="4" width="12.7109375" style="53" customWidth="1"/>
    <col min="5" max="5" width="15.7109375" style="53" customWidth="1"/>
    <col min="6" max="6" width="20.7109375" style="53" customWidth="1"/>
    <col min="7" max="7" width="6.7109375" style="53" customWidth="1"/>
    <col min="8" max="8" width="10.7109375" style="53" customWidth="1"/>
    <col min="9" max="9" width="19.7109375" style="53" customWidth="1"/>
    <col min="10" max="11" width="10.7109375" style="53" customWidth="1"/>
    <col min="12" max="12" width="20.7109375" style="53" customWidth="1"/>
    <col min="13" max="13" width="12.7109375" style="53" customWidth="1"/>
    <col min="14" max="15" width="11.42578125" style="53" customWidth="1"/>
    <col min="16" max="16384" width="14.42578125" style="53"/>
  </cols>
  <sheetData>
    <row r="1" spans="1:15" ht="21" customHeight="1">
      <c r="A1" s="126" t="s">
        <v>0</v>
      </c>
      <c r="B1" s="127"/>
      <c r="C1" s="127"/>
      <c r="D1" s="127"/>
      <c r="E1" s="127"/>
      <c r="F1" s="127"/>
      <c r="G1" s="128"/>
      <c r="H1" s="52"/>
      <c r="I1" s="52"/>
      <c r="J1" s="52"/>
      <c r="K1" s="52"/>
      <c r="L1" s="52"/>
      <c r="M1" s="52"/>
      <c r="N1" s="52"/>
      <c r="O1" s="52"/>
    </row>
    <row r="2" spans="1:15" ht="21" customHeight="1">
      <c r="A2" s="132" t="s">
        <v>0</v>
      </c>
      <c r="B2" s="142">
        <f ca="1">NOW()</f>
        <v>44114.312167361109</v>
      </c>
      <c r="C2" s="143"/>
      <c r="D2" s="139" t="s">
        <v>1</v>
      </c>
      <c r="E2" s="140"/>
      <c r="F2" s="141"/>
      <c r="G2" s="147" t="s">
        <v>0</v>
      </c>
      <c r="H2" s="52"/>
      <c r="I2" s="52"/>
      <c r="J2" s="52"/>
      <c r="K2" s="52"/>
      <c r="L2" s="52"/>
      <c r="M2" s="52"/>
      <c r="N2" s="52"/>
      <c r="O2" s="52"/>
    </row>
    <row r="3" spans="1:15" ht="11.25" customHeight="1">
      <c r="A3" s="133"/>
      <c r="B3" s="144" t="s">
        <v>2</v>
      </c>
      <c r="C3" s="141"/>
      <c r="D3" s="54"/>
      <c r="E3" s="54"/>
      <c r="F3" s="55"/>
      <c r="G3" s="148"/>
      <c r="H3" s="52"/>
      <c r="I3" s="52"/>
      <c r="J3" s="52"/>
      <c r="K3" s="52"/>
      <c r="L3" s="52"/>
      <c r="M3" s="52"/>
      <c r="N3" s="56"/>
      <c r="O3" s="52"/>
    </row>
    <row r="4" spans="1:15" ht="11.25" customHeight="1">
      <c r="A4" s="133"/>
      <c r="B4" s="145" t="s">
        <v>3</v>
      </c>
      <c r="C4" s="146"/>
      <c r="D4" s="57"/>
      <c r="E4" s="58"/>
      <c r="F4" s="59"/>
      <c r="G4" s="148"/>
      <c r="H4" s="52"/>
      <c r="I4" s="52"/>
      <c r="J4" s="52"/>
      <c r="K4" s="52"/>
      <c r="L4" s="52"/>
      <c r="M4" s="52"/>
      <c r="N4" s="56"/>
      <c r="O4" s="52"/>
    </row>
    <row r="5" spans="1:15" ht="11.25" customHeight="1">
      <c r="A5" s="133"/>
      <c r="B5" s="134" t="s">
        <v>4</v>
      </c>
      <c r="C5" s="135"/>
      <c r="D5" s="60"/>
      <c r="E5" s="57"/>
      <c r="F5" s="61"/>
      <c r="G5" s="148"/>
      <c r="H5" s="52"/>
      <c r="I5" s="52"/>
      <c r="J5" s="52"/>
      <c r="K5" s="52"/>
      <c r="L5" s="52"/>
      <c r="M5" s="52"/>
      <c r="N5" s="56"/>
      <c r="O5" s="52"/>
    </row>
    <row r="6" spans="1:15" ht="11.25" customHeight="1">
      <c r="A6" s="133"/>
      <c r="B6" s="62" t="s">
        <v>5</v>
      </c>
      <c r="C6" s="124"/>
      <c r="D6" s="60"/>
      <c r="E6" s="57"/>
      <c r="F6" s="61"/>
      <c r="G6" s="148"/>
      <c r="H6" s="52"/>
      <c r="I6" s="52"/>
      <c r="J6" s="52"/>
      <c r="K6" s="52"/>
      <c r="L6" s="52"/>
      <c r="M6" s="52"/>
      <c r="N6" s="56"/>
      <c r="O6" s="52"/>
    </row>
    <row r="7" spans="1:15" ht="11.25" customHeight="1">
      <c r="A7" s="133"/>
      <c r="B7" s="62" t="s">
        <v>6</v>
      </c>
      <c r="C7" s="124"/>
      <c r="D7" s="63"/>
      <c r="E7" s="57"/>
      <c r="F7" s="61"/>
      <c r="G7" s="148"/>
      <c r="H7" s="52"/>
      <c r="I7" s="52"/>
      <c r="J7" s="52"/>
      <c r="K7" s="52"/>
      <c r="L7" s="52"/>
      <c r="M7" s="52"/>
      <c r="N7" s="56"/>
      <c r="O7" s="52"/>
    </row>
    <row r="8" spans="1:15" ht="11.25" customHeight="1">
      <c r="A8" s="133"/>
      <c r="B8" s="64"/>
      <c r="C8" s="65"/>
      <c r="D8" s="66"/>
      <c r="E8" s="57"/>
      <c r="F8" s="61"/>
      <c r="G8" s="148"/>
      <c r="H8" s="52"/>
      <c r="I8" s="52"/>
      <c r="J8" s="52"/>
      <c r="K8" s="52"/>
      <c r="L8" s="52"/>
      <c r="M8" s="52"/>
      <c r="N8" s="52"/>
      <c r="O8" s="52"/>
    </row>
    <row r="9" spans="1:15" ht="11.25" customHeight="1">
      <c r="A9" s="133"/>
      <c r="B9" s="64"/>
      <c r="C9" s="65"/>
      <c r="D9" s="66"/>
      <c r="E9" s="57"/>
      <c r="F9" s="61"/>
      <c r="G9" s="148"/>
      <c r="H9" s="52"/>
      <c r="I9" s="52"/>
      <c r="J9" s="52"/>
      <c r="K9" s="52"/>
      <c r="L9" s="52"/>
      <c r="M9" s="52"/>
      <c r="N9" s="56"/>
      <c r="O9" s="52"/>
    </row>
    <row r="10" spans="1:15" ht="11.25" customHeight="1">
      <c r="A10" s="133"/>
      <c r="B10" s="64"/>
      <c r="C10" s="65"/>
      <c r="D10" s="67"/>
      <c r="E10" s="68"/>
      <c r="F10" s="69"/>
      <c r="G10" s="148"/>
      <c r="H10" s="52"/>
      <c r="I10" s="52"/>
      <c r="J10" s="52"/>
      <c r="K10" s="52"/>
      <c r="L10" s="52"/>
      <c r="M10" s="52"/>
      <c r="N10" s="56"/>
      <c r="O10" s="52"/>
    </row>
    <row r="11" spans="1:15" ht="11.25" customHeight="1">
      <c r="A11" s="133"/>
      <c r="B11" s="64"/>
      <c r="C11" s="65"/>
      <c r="D11" s="60"/>
      <c r="E11" s="70"/>
      <c r="F11" s="61"/>
      <c r="G11" s="148"/>
      <c r="H11" s="71"/>
      <c r="I11" s="71"/>
      <c r="J11" s="71"/>
      <c r="K11" s="71"/>
      <c r="L11" s="71"/>
      <c r="M11" s="71"/>
      <c r="N11" s="56"/>
      <c r="O11" s="71"/>
    </row>
    <row r="12" spans="1:15" ht="11.25" customHeight="1">
      <c r="A12" s="133"/>
      <c r="B12" s="137" t="s">
        <v>7</v>
      </c>
      <c r="C12" s="138"/>
      <c r="D12" s="72"/>
      <c r="E12" s="73"/>
      <c r="F12" s="74"/>
      <c r="G12" s="148"/>
      <c r="H12" s="52"/>
      <c r="I12" s="52"/>
      <c r="J12" s="52"/>
      <c r="K12" s="52"/>
      <c r="L12" s="52"/>
      <c r="M12" s="52"/>
      <c r="N12" s="52"/>
      <c r="O12" s="52"/>
    </row>
    <row r="13" spans="1:15" ht="11.25" customHeight="1">
      <c r="A13" s="133"/>
      <c r="B13" s="136">
        <f>B45-D20</f>
        <v>484.55500000000006</v>
      </c>
      <c r="C13" s="130"/>
      <c r="D13" s="75"/>
      <c r="E13" s="76"/>
      <c r="F13" s="77"/>
      <c r="G13" s="148"/>
      <c r="H13" s="52"/>
      <c r="I13" s="52"/>
      <c r="J13" s="52"/>
      <c r="K13" s="52"/>
      <c r="L13" s="52"/>
      <c r="M13" s="52"/>
      <c r="N13" s="52"/>
      <c r="O13" s="52"/>
    </row>
    <row r="14" spans="1:15" ht="11.25" customHeight="1">
      <c r="A14" s="133"/>
      <c r="B14" s="78" t="s">
        <v>8</v>
      </c>
      <c r="C14" s="79"/>
      <c r="D14" s="54" t="s">
        <v>9</v>
      </c>
      <c r="E14" s="54" t="s">
        <v>10</v>
      </c>
      <c r="F14" s="55" t="s">
        <v>11</v>
      </c>
      <c r="G14" s="148"/>
      <c r="H14" s="52"/>
      <c r="I14" s="52"/>
      <c r="J14" s="52"/>
      <c r="K14" s="52"/>
      <c r="L14" s="52"/>
      <c r="M14" s="52"/>
      <c r="N14" s="52"/>
      <c r="O14" s="52"/>
    </row>
    <row r="15" spans="1:15" ht="11.25" customHeight="1">
      <c r="A15" s="133"/>
      <c r="B15" s="80" t="s">
        <v>12</v>
      </c>
      <c r="C15" s="65"/>
      <c r="D15" s="57">
        <v>1185.4449999999999</v>
      </c>
      <c r="E15" s="81">
        <v>30.01</v>
      </c>
      <c r="F15" s="59">
        <f t="shared" ref="F15:F19" si="0">D15*E15</f>
        <v>35575.204449999997</v>
      </c>
      <c r="G15" s="148"/>
      <c r="H15" s="52"/>
      <c r="I15" s="52"/>
      <c r="J15" s="52"/>
      <c r="K15" s="52"/>
      <c r="L15" s="52"/>
      <c r="M15" s="52"/>
      <c r="N15" s="52"/>
      <c r="O15" s="82"/>
    </row>
    <row r="16" spans="1:15" ht="11.25" customHeight="1">
      <c r="A16" s="133"/>
      <c r="B16" s="80" t="s">
        <v>13</v>
      </c>
      <c r="C16" s="119"/>
      <c r="D16" s="81">
        <f>6.01*C16</f>
        <v>0</v>
      </c>
      <c r="E16" s="57">
        <v>38.67</v>
      </c>
      <c r="F16" s="83">
        <f t="shared" si="0"/>
        <v>0</v>
      </c>
      <c r="G16" s="148"/>
      <c r="H16" s="52"/>
      <c r="I16" s="52"/>
      <c r="J16" s="52"/>
      <c r="K16" s="52"/>
      <c r="L16" s="52"/>
      <c r="M16" s="52"/>
      <c r="N16" s="52"/>
      <c r="O16" s="52"/>
    </row>
    <row r="17" spans="1:15" ht="11.25" customHeight="1">
      <c r="A17" s="133"/>
      <c r="B17" s="80" t="s">
        <v>14</v>
      </c>
      <c r="C17" s="65"/>
      <c r="D17" s="84">
        <f>SUM(C6:C7)</f>
        <v>0</v>
      </c>
      <c r="E17" s="57">
        <v>39.1</v>
      </c>
      <c r="F17" s="83">
        <f t="shared" si="0"/>
        <v>0</v>
      </c>
      <c r="G17" s="148"/>
      <c r="H17" s="52"/>
      <c r="I17" s="52"/>
      <c r="J17" s="52"/>
      <c r="K17" s="52"/>
      <c r="L17" s="52"/>
      <c r="M17" s="52"/>
      <c r="N17" s="52"/>
      <c r="O17" s="52"/>
    </row>
    <row r="18" spans="1:15" ht="11.25" customHeight="1">
      <c r="A18" s="133"/>
      <c r="B18" s="80" t="s">
        <v>15</v>
      </c>
      <c r="C18" s="65"/>
      <c r="D18" s="120"/>
      <c r="E18" s="57">
        <v>64</v>
      </c>
      <c r="F18" s="83">
        <f t="shared" si="0"/>
        <v>0</v>
      </c>
      <c r="G18" s="148"/>
      <c r="H18" s="52"/>
      <c r="I18" s="52"/>
      <c r="J18" s="52"/>
      <c r="K18" s="52"/>
      <c r="L18" s="52"/>
      <c r="M18" s="52"/>
      <c r="N18" s="52"/>
      <c r="O18" s="52"/>
    </row>
    <row r="19" spans="1:15" ht="11.25" customHeight="1">
      <c r="A19" s="133"/>
      <c r="B19" s="80" t="s">
        <v>16</v>
      </c>
      <c r="C19" s="65"/>
      <c r="D19" s="120"/>
      <c r="E19" s="57">
        <v>84</v>
      </c>
      <c r="F19" s="83">
        <f t="shared" si="0"/>
        <v>0</v>
      </c>
      <c r="G19" s="148"/>
      <c r="H19" s="52"/>
      <c r="I19" s="52"/>
      <c r="J19" s="52"/>
      <c r="K19" s="52"/>
      <c r="L19" s="52"/>
      <c r="M19" s="52"/>
      <c r="N19" s="52"/>
      <c r="O19" s="52"/>
    </row>
    <row r="20" spans="1:15" ht="11.25" customHeight="1">
      <c r="A20" s="133"/>
      <c r="B20" s="85" t="s">
        <v>17</v>
      </c>
      <c r="C20" s="86"/>
      <c r="D20" s="87">
        <f>SUM(D15:D19)</f>
        <v>1185.4449999999999</v>
      </c>
      <c r="E20" s="87">
        <f>F20/D20</f>
        <v>30.009999999999998</v>
      </c>
      <c r="F20" s="88">
        <f>SUM(F15:F19)</f>
        <v>35575.204449999997</v>
      </c>
      <c r="G20" s="148"/>
      <c r="H20" s="52"/>
      <c r="I20" s="52"/>
      <c r="J20" s="52"/>
      <c r="K20" s="52"/>
      <c r="L20" s="52"/>
      <c r="M20" s="52"/>
      <c r="N20" s="52"/>
      <c r="O20" s="52"/>
    </row>
    <row r="21" spans="1:15" ht="11.25" customHeight="1">
      <c r="A21" s="133"/>
      <c r="B21" s="80" t="s">
        <v>18</v>
      </c>
      <c r="C21" s="119"/>
      <c r="D21" s="81">
        <f>6.01*C21</f>
        <v>0</v>
      </c>
      <c r="E21" s="70">
        <v>38.67</v>
      </c>
      <c r="F21" s="83">
        <f>E21*D21</f>
        <v>0</v>
      </c>
      <c r="G21" s="148"/>
      <c r="H21" s="52"/>
      <c r="I21" s="52"/>
      <c r="J21" s="52"/>
      <c r="K21" s="52"/>
      <c r="L21" s="52"/>
      <c r="M21" s="52"/>
      <c r="N21" s="52"/>
      <c r="O21" s="52"/>
    </row>
    <row r="22" spans="1:15" ht="11.25" customHeight="1">
      <c r="A22" s="133"/>
      <c r="B22" s="89" t="s">
        <v>19</v>
      </c>
      <c r="C22" s="90"/>
      <c r="D22" s="91">
        <f>D20-D21</f>
        <v>1185.4449999999999</v>
      </c>
      <c r="E22" s="92">
        <f>F22/D22</f>
        <v>30.009999999999998</v>
      </c>
      <c r="F22" s="93">
        <f>F20-F21</f>
        <v>35575.204449999997</v>
      </c>
      <c r="G22" s="148"/>
      <c r="H22" s="52"/>
      <c r="I22" s="52"/>
      <c r="J22" s="52"/>
      <c r="K22" s="52"/>
      <c r="L22" s="52"/>
      <c r="M22" s="52"/>
      <c r="N22" s="52"/>
      <c r="O22" s="52"/>
    </row>
    <row r="23" spans="1:15" ht="21" customHeight="1">
      <c r="A23" s="133"/>
      <c r="B23" s="94" t="s">
        <v>20</v>
      </c>
      <c r="C23" s="95" t="s">
        <v>21</v>
      </c>
      <c r="D23" s="95" t="s">
        <v>22</v>
      </c>
      <c r="E23" s="96" t="s">
        <v>23</v>
      </c>
      <c r="F23" s="97" t="s">
        <v>24</v>
      </c>
      <c r="G23" s="148"/>
      <c r="H23" s="52"/>
      <c r="I23" s="52"/>
      <c r="J23" s="52"/>
      <c r="K23" s="52"/>
      <c r="L23" s="52"/>
      <c r="M23" s="52"/>
      <c r="N23" s="52"/>
      <c r="O23" s="52"/>
    </row>
    <row r="24" spans="1:15" ht="11.25" customHeight="1">
      <c r="A24" s="133"/>
      <c r="B24" s="98" t="s">
        <v>25</v>
      </c>
      <c r="C24" s="123"/>
      <c r="D24" s="122"/>
      <c r="E24" s="99" t="s">
        <v>26</v>
      </c>
      <c r="F24" s="100" t="e">
        <f>Performance!E3</f>
        <v>#REF!</v>
      </c>
      <c r="G24" s="148"/>
      <c r="H24" s="52"/>
      <c r="I24" s="52"/>
      <c r="J24" s="52"/>
      <c r="K24" s="52"/>
      <c r="L24" s="52"/>
      <c r="M24" s="52"/>
      <c r="N24" s="52"/>
      <c r="O24" s="52"/>
    </row>
    <row r="25" spans="1:15" ht="11.25" customHeight="1">
      <c r="A25" s="133"/>
      <c r="B25" s="98" t="s">
        <v>27</v>
      </c>
      <c r="C25" s="123"/>
      <c r="D25" s="122"/>
      <c r="E25" s="99" t="s">
        <v>28</v>
      </c>
      <c r="F25" s="101" t="e">
        <f>Performance!E4</f>
        <v>#REF!</v>
      </c>
      <c r="G25" s="148"/>
      <c r="H25" s="52"/>
      <c r="I25" s="52"/>
      <c r="J25" s="52"/>
      <c r="K25" s="52"/>
      <c r="L25" s="52"/>
      <c r="M25" s="52"/>
      <c r="N25" s="52"/>
      <c r="O25" s="52"/>
    </row>
    <row r="26" spans="1:15" ht="11.25" customHeight="1">
      <c r="A26" s="133"/>
      <c r="B26" s="98" t="s">
        <v>29</v>
      </c>
      <c r="C26" s="123"/>
      <c r="D26" s="122"/>
      <c r="E26" s="99"/>
      <c r="F26" s="102"/>
      <c r="G26" s="148"/>
      <c r="H26" s="52"/>
      <c r="I26" s="52"/>
      <c r="J26" s="52"/>
      <c r="K26" s="52"/>
      <c r="L26" s="52"/>
      <c r="M26" s="52"/>
      <c r="N26" s="52"/>
      <c r="O26" s="52"/>
    </row>
    <row r="27" spans="1:15" ht="11.25" customHeight="1">
      <c r="A27" s="133"/>
      <c r="B27" s="98" t="s">
        <v>30</v>
      </c>
      <c r="C27" s="123"/>
      <c r="D27" s="122"/>
      <c r="E27" s="99" t="s">
        <v>31</v>
      </c>
      <c r="F27" s="101" t="e">
        <f>Performance!E6</f>
        <v>#REF!</v>
      </c>
      <c r="G27" s="148"/>
      <c r="H27" s="52"/>
      <c r="I27" s="52"/>
      <c r="J27" s="52"/>
      <c r="K27" s="52"/>
      <c r="L27" s="52"/>
      <c r="M27" s="52"/>
      <c r="N27" s="52"/>
      <c r="O27" s="52"/>
    </row>
    <row r="28" spans="1:15" ht="11.25" customHeight="1">
      <c r="A28" s="133"/>
      <c r="B28" s="98" t="s">
        <v>32</v>
      </c>
      <c r="C28" s="123"/>
      <c r="D28" s="122"/>
      <c r="E28" s="99" t="s">
        <v>33</v>
      </c>
      <c r="F28" s="101" t="e">
        <f>Performance!E7</f>
        <v>#REF!</v>
      </c>
      <c r="G28" s="148"/>
      <c r="H28" s="52"/>
      <c r="I28" s="52"/>
      <c r="J28" s="52"/>
      <c r="K28" s="52"/>
      <c r="L28" s="52"/>
      <c r="M28" s="52"/>
      <c r="N28" s="52"/>
      <c r="O28" s="52"/>
    </row>
    <row r="29" spans="1:15" ht="11.25" customHeight="1">
      <c r="A29" s="133"/>
      <c r="B29" s="98" t="s">
        <v>34</v>
      </c>
      <c r="C29" s="123"/>
      <c r="D29" s="122"/>
      <c r="E29" s="99"/>
      <c r="F29" s="103"/>
      <c r="G29" s="148"/>
      <c r="H29" s="52"/>
      <c r="I29" s="52"/>
      <c r="J29" s="52"/>
      <c r="K29" s="52"/>
      <c r="L29" s="52"/>
      <c r="M29" s="52"/>
      <c r="N29" s="52"/>
      <c r="O29" s="52"/>
    </row>
    <row r="30" spans="1:15" ht="11.25" customHeight="1">
      <c r="A30" s="133"/>
      <c r="B30" s="98" t="s">
        <v>35</v>
      </c>
      <c r="C30" s="123"/>
      <c r="D30" s="122"/>
      <c r="E30" s="99" t="s">
        <v>36</v>
      </c>
      <c r="F30" s="104">
        <f>C29*COS(RADIANS(ABS(C28-C30)))</f>
        <v>0</v>
      </c>
      <c r="G30" s="148"/>
      <c r="H30" s="52"/>
      <c r="I30" s="52"/>
      <c r="J30" s="52"/>
      <c r="K30" s="52"/>
      <c r="L30" s="52"/>
      <c r="M30" s="52"/>
      <c r="N30" s="52"/>
      <c r="O30" s="52"/>
    </row>
    <row r="31" spans="1:15" ht="11.25" customHeight="1">
      <c r="A31" s="133"/>
      <c r="B31" s="98" t="s">
        <v>37</v>
      </c>
      <c r="C31" s="125"/>
      <c r="D31" s="121"/>
      <c r="E31" s="99" t="s">
        <v>38</v>
      </c>
      <c r="F31" s="104">
        <f>C29*SIN(RADIANS(ABS(C30-C28)))</f>
        <v>0</v>
      </c>
      <c r="G31" s="148"/>
      <c r="H31" s="52"/>
      <c r="I31" s="52"/>
      <c r="J31" s="52"/>
      <c r="K31" s="52"/>
      <c r="L31" s="52"/>
      <c r="M31" s="52"/>
      <c r="N31" s="52"/>
      <c r="O31" s="52"/>
    </row>
    <row r="32" spans="1:15" ht="11.25" customHeight="1">
      <c r="A32" s="133"/>
      <c r="B32" s="98" t="s">
        <v>39</v>
      </c>
      <c r="C32" s="105">
        <f t="shared" ref="C32:D32" si="1">(((112-0.1*C25)+C26)/(112+(0.9*C25)))^8</f>
        <v>1</v>
      </c>
      <c r="D32" s="105">
        <f t="shared" si="1"/>
        <v>1</v>
      </c>
      <c r="E32" s="99"/>
      <c r="F32" s="104"/>
      <c r="G32" s="148"/>
      <c r="H32" s="52"/>
      <c r="I32" s="52"/>
      <c r="J32" s="52"/>
      <c r="K32" s="52"/>
      <c r="L32" s="52"/>
      <c r="M32" s="52"/>
      <c r="N32" s="52"/>
      <c r="O32" s="52"/>
    </row>
    <row r="33" spans="1:15" ht="11.25" customHeight="1">
      <c r="A33" s="133"/>
      <c r="B33" s="98" t="s">
        <v>40</v>
      </c>
      <c r="C33" s="106">
        <f t="shared" ref="C33:D33" si="2">(29.92-C27)*1000+C24</f>
        <v>29920</v>
      </c>
      <c r="D33" s="106">
        <f t="shared" si="2"/>
        <v>29920</v>
      </c>
      <c r="E33" s="99" t="s">
        <v>41</v>
      </c>
      <c r="F33" s="104">
        <f>D29*COS(RADIANS(ABS(D28-D30)))</f>
        <v>0</v>
      </c>
      <c r="G33" s="148"/>
      <c r="H33" s="52"/>
      <c r="I33" s="52"/>
      <c r="J33" s="52"/>
      <c r="K33" s="52"/>
      <c r="L33" s="52"/>
      <c r="M33" s="52"/>
      <c r="N33" s="52"/>
      <c r="O33" s="52"/>
    </row>
    <row r="34" spans="1:15" ht="11.25" customHeight="1">
      <c r="A34" s="133"/>
      <c r="B34" s="107" t="s">
        <v>42</v>
      </c>
      <c r="C34" s="108">
        <f t="shared" ref="C34:D34" si="3">C33+((288.15-0.0019812*C33)/0.0019812)*(1-((288.15-0.0019812*C33)/(273.15+C25))^0.234969)</f>
        <v>34622.223622810554</v>
      </c>
      <c r="D34" s="108">
        <f t="shared" si="3"/>
        <v>34622.223622810554</v>
      </c>
      <c r="E34" s="109" t="s">
        <v>43</v>
      </c>
      <c r="F34" s="110">
        <f>D29*SIN(RADIANS(ABS(D30-D28)))</f>
        <v>0</v>
      </c>
      <c r="G34" s="148"/>
      <c r="H34" s="52"/>
      <c r="I34" s="52"/>
      <c r="J34" s="52"/>
      <c r="K34" s="52"/>
      <c r="L34" s="52"/>
      <c r="M34" s="52"/>
      <c r="N34" s="52"/>
      <c r="O34" s="52"/>
    </row>
    <row r="35" spans="1:15" ht="11.25" customHeight="1">
      <c r="A35" s="133"/>
      <c r="B35" s="111"/>
      <c r="C35" s="52"/>
      <c r="D35" s="56"/>
      <c r="E35" s="56"/>
      <c r="F35" s="112"/>
      <c r="G35" s="148"/>
      <c r="H35" s="52"/>
      <c r="I35" s="52"/>
      <c r="J35" s="52"/>
      <c r="K35" s="52"/>
      <c r="L35" s="52"/>
      <c r="M35" s="52"/>
      <c r="N35" s="52"/>
      <c r="O35" s="52"/>
    </row>
    <row r="36" spans="1:15" ht="11.25" customHeight="1">
      <c r="A36" s="133"/>
      <c r="B36" s="111"/>
      <c r="C36" s="52"/>
      <c r="D36" s="56"/>
      <c r="E36" s="56"/>
      <c r="F36" s="112"/>
      <c r="G36" s="148"/>
      <c r="H36" s="52"/>
      <c r="I36" s="52"/>
      <c r="J36" s="52"/>
      <c r="K36" s="52"/>
      <c r="L36" s="52"/>
      <c r="M36" s="52"/>
      <c r="N36" s="52"/>
      <c r="O36" s="52"/>
    </row>
    <row r="37" spans="1:15" ht="11.25" customHeight="1">
      <c r="A37" s="133"/>
      <c r="B37" s="111"/>
      <c r="C37" s="52"/>
      <c r="D37" s="56"/>
      <c r="E37" s="56"/>
      <c r="F37" s="112"/>
      <c r="G37" s="148"/>
      <c r="H37" s="52"/>
      <c r="I37" s="52"/>
      <c r="J37" s="52"/>
      <c r="K37" s="52"/>
      <c r="L37" s="52"/>
      <c r="M37" s="52"/>
      <c r="N37" s="52"/>
      <c r="O37" s="52"/>
    </row>
    <row r="38" spans="1:15" ht="11.25" customHeight="1">
      <c r="A38" s="133"/>
      <c r="B38" s="111"/>
      <c r="C38" s="52"/>
      <c r="D38" s="56"/>
      <c r="E38" s="56"/>
      <c r="F38" s="112"/>
      <c r="G38" s="148"/>
      <c r="H38" s="52"/>
      <c r="I38" s="52"/>
      <c r="J38" s="52"/>
      <c r="K38" s="52"/>
      <c r="L38" s="52"/>
      <c r="M38" s="52"/>
      <c r="N38" s="52"/>
      <c r="O38" s="52"/>
    </row>
    <row r="39" spans="1:15" ht="11.25" customHeight="1">
      <c r="A39" s="133"/>
      <c r="B39" s="111"/>
      <c r="C39" s="52"/>
      <c r="D39" s="56"/>
      <c r="E39" s="56"/>
      <c r="F39" s="112"/>
      <c r="G39" s="148"/>
      <c r="H39" s="52"/>
      <c r="I39" s="52"/>
      <c r="J39" s="52"/>
      <c r="K39" s="52"/>
      <c r="L39" s="52"/>
      <c r="M39" s="52"/>
      <c r="N39" s="52"/>
      <c r="O39" s="52"/>
    </row>
    <row r="40" spans="1:15" ht="11.25" customHeight="1">
      <c r="A40" s="133"/>
      <c r="B40" s="111"/>
      <c r="C40" s="52"/>
      <c r="D40" s="56"/>
      <c r="E40" s="56"/>
      <c r="F40" s="112"/>
      <c r="G40" s="148"/>
      <c r="H40" s="52"/>
      <c r="I40" s="52"/>
      <c r="J40" s="52"/>
      <c r="K40" s="52"/>
      <c r="L40" s="52"/>
      <c r="M40" s="52"/>
      <c r="N40" s="52"/>
      <c r="O40" s="52"/>
    </row>
    <row r="41" spans="1:15" ht="11.25" customHeight="1">
      <c r="A41" s="133"/>
      <c r="B41" s="111"/>
      <c r="C41" s="52"/>
      <c r="D41" s="56"/>
      <c r="E41" s="56"/>
      <c r="F41" s="112"/>
      <c r="G41" s="148"/>
      <c r="H41" s="52"/>
      <c r="I41" s="52"/>
      <c r="J41" s="52"/>
      <c r="K41" s="52"/>
      <c r="L41" s="52"/>
      <c r="M41" s="52"/>
      <c r="N41" s="52"/>
      <c r="O41" s="52"/>
    </row>
    <row r="42" spans="1:15" ht="11.25" customHeight="1">
      <c r="A42" s="133"/>
      <c r="B42" s="111"/>
      <c r="C42" s="52"/>
      <c r="D42" s="56"/>
      <c r="E42" s="56"/>
      <c r="F42" s="112"/>
      <c r="G42" s="148"/>
      <c r="H42" s="52"/>
      <c r="I42" s="52"/>
      <c r="J42" s="52"/>
      <c r="K42" s="52"/>
      <c r="L42" s="52"/>
      <c r="M42" s="52"/>
      <c r="N42" s="52"/>
      <c r="O42" s="52"/>
    </row>
    <row r="43" spans="1:15" ht="11.25" customHeight="1">
      <c r="A43" s="133"/>
      <c r="B43" s="111"/>
      <c r="C43" s="52"/>
      <c r="D43" s="52"/>
      <c r="E43" s="52"/>
      <c r="F43" s="113"/>
      <c r="G43" s="148"/>
      <c r="H43" s="52"/>
      <c r="I43" s="52"/>
      <c r="J43" s="52"/>
      <c r="K43" s="52"/>
      <c r="L43" s="52"/>
      <c r="M43" s="52"/>
      <c r="N43" s="52"/>
      <c r="O43" s="52"/>
    </row>
    <row r="44" spans="1:15" ht="11.25" customHeight="1">
      <c r="A44" s="133"/>
      <c r="B44" s="114">
        <v>1000</v>
      </c>
      <c r="C44" s="52"/>
      <c r="D44" s="56">
        <v>31</v>
      </c>
      <c r="E44" s="56">
        <v>1000</v>
      </c>
      <c r="F44" s="112"/>
      <c r="G44" s="148"/>
      <c r="H44" s="52"/>
      <c r="I44" s="52"/>
      <c r="J44" s="52"/>
      <c r="K44" s="52"/>
      <c r="L44" s="52"/>
      <c r="M44" s="52"/>
      <c r="N44" s="52"/>
      <c r="O44" s="52"/>
    </row>
    <row r="45" spans="1:15" ht="11.25" customHeight="1">
      <c r="A45" s="133"/>
      <c r="B45" s="114">
        <v>1670</v>
      </c>
      <c r="C45" s="52"/>
      <c r="D45" s="56">
        <v>31</v>
      </c>
      <c r="E45" s="56">
        <v>1350</v>
      </c>
      <c r="F45" s="112"/>
      <c r="G45" s="148"/>
      <c r="H45" s="52"/>
      <c r="I45" s="52"/>
      <c r="J45" s="52"/>
      <c r="K45" s="52"/>
      <c r="L45" s="52"/>
      <c r="M45" s="52"/>
      <c r="N45" s="52"/>
      <c r="O45" s="52"/>
    </row>
    <row r="46" spans="1:15" ht="12" customHeight="1">
      <c r="A46" s="133"/>
      <c r="B46" s="114">
        <v>1670</v>
      </c>
      <c r="C46" s="52"/>
      <c r="D46" s="56">
        <v>32.700000000000003</v>
      </c>
      <c r="E46" s="56">
        <v>1670</v>
      </c>
      <c r="F46" s="112"/>
      <c r="G46" s="148"/>
      <c r="H46" s="52"/>
      <c r="I46" s="52"/>
      <c r="J46" s="52"/>
      <c r="K46" s="52"/>
      <c r="L46" s="52"/>
      <c r="M46" s="52"/>
      <c r="N46" s="52"/>
      <c r="O46" s="52"/>
    </row>
    <row r="47" spans="1:15" ht="12" customHeight="1">
      <c r="A47" s="133"/>
      <c r="B47" s="114">
        <v>1000</v>
      </c>
      <c r="C47" s="52"/>
      <c r="D47" s="56">
        <v>36.5</v>
      </c>
      <c r="E47" s="56">
        <v>1670</v>
      </c>
      <c r="F47" s="112"/>
      <c r="G47" s="148"/>
      <c r="H47" s="52"/>
      <c r="I47" s="52"/>
      <c r="J47" s="52"/>
      <c r="K47" s="52"/>
      <c r="L47" s="52"/>
      <c r="M47" s="52"/>
      <c r="N47" s="52"/>
      <c r="O47" s="52"/>
    </row>
    <row r="48" spans="1:15" ht="12" customHeight="1">
      <c r="A48" s="133"/>
      <c r="B48" s="114"/>
      <c r="C48" s="52"/>
      <c r="D48" s="56">
        <v>36.5</v>
      </c>
      <c r="E48" s="56">
        <v>1000</v>
      </c>
      <c r="F48" s="112"/>
      <c r="G48" s="148"/>
      <c r="H48" s="52"/>
      <c r="I48" s="52"/>
      <c r="J48" s="52"/>
      <c r="K48" s="52"/>
      <c r="L48" s="52"/>
      <c r="M48" s="52"/>
      <c r="N48" s="52"/>
      <c r="O48" s="52"/>
    </row>
    <row r="49" spans="1:15" ht="12" customHeight="1">
      <c r="A49" s="133"/>
      <c r="B49" s="111"/>
      <c r="C49" s="52"/>
      <c r="D49" s="56"/>
      <c r="E49" s="56"/>
      <c r="F49" s="112"/>
      <c r="G49" s="148"/>
      <c r="H49" s="52"/>
      <c r="I49" s="52"/>
      <c r="J49" s="52"/>
      <c r="K49" s="52"/>
      <c r="L49" s="52"/>
      <c r="M49" s="52"/>
      <c r="N49" s="52"/>
      <c r="O49" s="52"/>
    </row>
    <row r="50" spans="1:15" ht="12" customHeight="1">
      <c r="A50" s="133"/>
      <c r="B50" s="111"/>
      <c r="C50" s="52"/>
      <c r="D50" s="56"/>
      <c r="E50" s="56"/>
      <c r="F50" s="112"/>
      <c r="G50" s="148"/>
      <c r="H50" s="52"/>
      <c r="I50" s="52"/>
      <c r="J50" s="52"/>
      <c r="K50" s="52"/>
      <c r="L50" s="52"/>
      <c r="M50" s="52"/>
      <c r="N50" s="52"/>
      <c r="O50" s="52"/>
    </row>
    <row r="51" spans="1:15" ht="12" customHeight="1">
      <c r="A51" s="133"/>
      <c r="B51" s="111"/>
      <c r="C51" s="52"/>
      <c r="D51" s="56"/>
      <c r="E51" s="56"/>
      <c r="F51" s="112"/>
      <c r="G51" s="148"/>
      <c r="H51" s="52"/>
      <c r="I51" s="52"/>
      <c r="J51" s="52"/>
      <c r="K51" s="52"/>
      <c r="L51" s="52"/>
      <c r="M51" s="52"/>
      <c r="N51" s="52"/>
      <c r="O51" s="52"/>
    </row>
    <row r="52" spans="1:15" ht="12" customHeight="1">
      <c r="A52" s="133"/>
      <c r="B52" s="111"/>
      <c r="C52" s="52"/>
      <c r="D52" s="56"/>
      <c r="E52" s="56"/>
      <c r="F52" s="112"/>
      <c r="G52" s="148"/>
      <c r="H52" s="52"/>
      <c r="I52" s="52"/>
      <c r="J52" s="52"/>
      <c r="K52" s="52"/>
      <c r="L52" s="52"/>
      <c r="M52" s="52"/>
      <c r="N52" s="52"/>
      <c r="O52" s="52"/>
    </row>
    <row r="53" spans="1:15" ht="12" customHeight="1">
      <c r="A53" s="133"/>
      <c r="B53" s="111"/>
      <c r="C53" s="52"/>
      <c r="D53" s="56"/>
      <c r="E53" s="56"/>
      <c r="F53" s="112"/>
      <c r="G53" s="148"/>
      <c r="H53" s="52"/>
      <c r="I53" s="52"/>
      <c r="J53" s="52"/>
      <c r="K53" s="52"/>
      <c r="L53" s="52"/>
      <c r="M53" s="52"/>
      <c r="N53" s="52"/>
      <c r="O53" s="52"/>
    </row>
    <row r="54" spans="1:15" ht="12" customHeight="1">
      <c r="A54" s="133"/>
      <c r="B54" s="114" t="s">
        <v>44</v>
      </c>
      <c r="C54" s="52" t="s">
        <v>45</v>
      </c>
      <c r="D54" s="56"/>
      <c r="E54" s="56"/>
      <c r="F54" s="112"/>
      <c r="G54" s="148"/>
      <c r="H54" s="52"/>
      <c r="I54" s="52"/>
      <c r="J54" s="52"/>
      <c r="K54" s="52"/>
      <c r="L54" s="52"/>
      <c r="M54" s="52"/>
      <c r="N54" s="52"/>
      <c r="O54" s="52"/>
    </row>
    <row r="55" spans="1:15" ht="12" customHeight="1">
      <c r="A55" s="133"/>
      <c r="B55" s="114" t="s">
        <v>46</v>
      </c>
      <c r="C55" s="52">
        <v>31000</v>
      </c>
      <c r="D55" s="56"/>
      <c r="E55" s="56"/>
      <c r="F55" s="112"/>
      <c r="G55" s="148"/>
      <c r="H55" s="52"/>
      <c r="I55" s="52"/>
      <c r="J55" s="52"/>
      <c r="K55" s="52"/>
      <c r="L55" s="52"/>
      <c r="M55" s="52"/>
      <c r="N55" s="52"/>
      <c r="O55" s="52"/>
    </row>
    <row r="56" spans="1:15" ht="12" customHeight="1">
      <c r="A56" s="133"/>
      <c r="B56" s="114" t="s">
        <v>47</v>
      </c>
      <c r="C56" s="52">
        <v>54500</v>
      </c>
      <c r="D56" s="56"/>
      <c r="E56" s="56"/>
      <c r="F56" s="112"/>
      <c r="G56" s="148"/>
      <c r="H56" s="52"/>
      <c r="I56" s="52"/>
      <c r="J56" s="52"/>
      <c r="K56" s="52"/>
      <c r="L56" s="52"/>
      <c r="M56" s="52"/>
      <c r="N56" s="52"/>
      <c r="O56" s="52"/>
    </row>
    <row r="57" spans="1:15" ht="12" customHeight="1">
      <c r="A57" s="133"/>
      <c r="B57" s="114"/>
      <c r="C57" s="52">
        <v>61000</v>
      </c>
      <c r="D57" s="56"/>
      <c r="E57" s="56"/>
      <c r="F57" s="112"/>
      <c r="G57" s="148"/>
      <c r="H57" s="52"/>
      <c r="I57" s="52"/>
      <c r="J57" s="52"/>
      <c r="K57" s="52"/>
      <c r="L57" s="52"/>
      <c r="M57" s="52"/>
      <c r="N57" s="52"/>
      <c r="O57" s="52"/>
    </row>
    <row r="58" spans="1:15" ht="12" customHeight="1">
      <c r="A58" s="133"/>
      <c r="B58" s="114"/>
      <c r="C58" s="52">
        <v>36500</v>
      </c>
      <c r="D58" s="56"/>
      <c r="E58" s="56"/>
      <c r="F58" s="112"/>
      <c r="G58" s="148"/>
      <c r="H58" s="52"/>
      <c r="I58" s="52"/>
      <c r="J58" s="52"/>
      <c r="K58" s="52"/>
      <c r="L58" s="52"/>
      <c r="M58" s="52"/>
      <c r="N58" s="52"/>
      <c r="O58" s="52"/>
    </row>
    <row r="59" spans="1:15" ht="12" customHeight="1">
      <c r="A59" s="133"/>
      <c r="B59" s="114"/>
      <c r="C59" s="56"/>
      <c r="D59" s="56"/>
      <c r="E59" s="56"/>
      <c r="F59" s="112"/>
      <c r="G59" s="148"/>
      <c r="H59" s="52"/>
      <c r="I59" s="52"/>
      <c r="J59" s="52"/>
      <c r="K59" s="52"/>
      <c r="L59" s="52"/>
      <c r="M59" s="52"/>
      <c r="N59" s="52"/>
      <c r="O59" s="52"/>
    </row>
    <row r="60" spans="1:15" ht="12" customHeight="1">
      <c r="A60" s="133"/>
      <c r="B60" s="111"/>
      <c r="C60" s="52"/>
      <c r="D60" s="56"/>
      <c r="E60" s="56"/>
      <c r="F60" s="112"/>
      <c r="G60" s="148"/>
      <c r="H60" s="52"/>
      <c r="I60" s="52"/>
      <c r="J60" s="52"/>
      <c r="K60" s="52"/>
      <c r="L60" s="52"/>
      <c r="M60" s="52"/>
      <c r="N60" s="52"/>
      <c r="O60" s="52"/>
    </row>
    <row r="61" spans="1:15" ht="12" customHeight="1">
      <c r="A61" s="133"/>
      <c r="B61" s="115"/>
      <c r="C61" s="116"/>
      <c r="D61" s="117"/>
      <c r="E61" s="117"/>
      <c r="F61" s="118"/>
      <c r="G61" s="148"/>
      <c r="H61" s="52"/>
      <c r="I61" s="52"/>
      <c r="J61" s="52"/>
      <c r="K61" s="52"/>
      <c r="L61" s="52"/>
      <c r="M61" s="52"/>
      <c r="N61" s="52"/>
      <c r="O61" s="52"/>
    </row>
    <row r="62" spans="1:15" ht="21" customHeight="1">
      <c r="A62" s="129" t="s">
        <v>0</v>
      </c>
      <c r="B62" s="130"/>
      <c r="C62" s="130"/>
      <c r="D62" s="130"/>
      <c r="E62" s="130"/>
      <c r="F62" s="130"/>
      <c r="G62" s="131"/>
      <c r="H62" s="52"/>
      <c r="I62" s="52"/>
      <c r="J62" s="52"/>
      <c r="K62" s="52"/>
      <c r="L62" s="52"/>
      <c r="M62" s="52"/>
      <c r="N62" s="52"/>
      <c r="O62" s="52"/>
    </row>
    <row r="63" spans="1:15" ht="12" customHeight="1">
      <c r="A63" s="52"/>
      <c r="B63" s="52"/>
      <c r="C63" s="52"/>
      <c r="D63" s="56"/>
      <c r="E63" s="56"/>
      <c r="F63" s="56"/>
      <c r="G63" s="52"/>
      <c r="H63" s="52"/>
      <c r="I63" s="52"/>
      <c r="J63" s="52"/>
      <c r="K63" s="52"/>
      <c r="L63" s="52"/>
      <c r="M63" s="52"/>
      <c r="N63" s="52"/>
      <c r="O63" s="52"/>
    </row>
    <row r="64" spans="1:15" ht="12" customHeight="1">
      <c r="A64" s="52"/>
      <c r="B64" s="52"/>
      <c r="C64" s="52"/>
      <c r="D64" s="56"/>
      <c r="E64" s="56"/>
      <c r="F64" s="56"/>
      <c r="G64" s="52"/>
      <c r="H64" s="52"/>
      <c r="I64" s="52"/>
      <c r="J64" s="52"/>
      <c r="K64" s="52"/>
      <c r="L64" s="52"/>
      <c r="M64" s="52"/>
      <c r="N64" s="52"/>
      <c r="O64" s="52"/>
    </row>
    <row r="65" spans="1:15" ht="12" customHeight="1">
      <c r="A65" s="52"/>
      <c r="B65" s="52"/>
      <c r="C65" s="52"/>
      <c r="D65" s="56"/>
      <c r="E65" s="56"/>
      <c r="F65" s="56"/>
      <c r="G65" s="52"/>
      <c r="H65" s="52"/>
      <c r="I65" s="52"/>
      <c r="J65" s="52"/>
      <c r="K65" s="52"/>
      <c r="L65" s="52"/>
      <c r="M65" s="52"/>
      <c r="N65" s="52"/>
      <c r="O65" s="52"/>
    </row>
    <row r="66" spans="1:15" ht="12" customHeight="1">
      <c r="A66" s="52"/>
      <c r="B66" s="52"/>
      <c r="C66" s="52"/>
      <c r="D66" s="56"/>
      <c r="E66" s="56"/>
      <c r="F66" s="56"/>
      <c r="G66" s="52"/>
      <c r="H66" s="52"/>
      <c r="I66" s="52"/>
      <c r="J66" s="52"/>
      <c r="K66" s="52"/>
      <c r="L66" s="52"/>
      <c r="M66" s="52"/>
      <c r="N66" s="52"/>
      <c r="O66" s="52"/>
    </row>
    <row r="67" spans="1:15" ht="12" customHeight="1">
      <c r="A67" s="52"/>
      <c r="B67" s="52"/>
      <c r="C67" s="52"/>
      <c r="D67" s="56"/>
      <c r="E67" s="56"/>
      <c r="F67" s="56"/>
      <c r="G67" s="52"/>
      <c r="H67" s="52"/>
      <c r="I67" s="52"/>
      <c r="J67" s="52"/>
      <c r="K67" s="52"/>
      <c r="L67" s="52"/>
      <c r="M67" s="52"/>
      <c r="N67" s="52"/>
      <c r="O67" s="52"/>
    </row>
    <row r="68" spans="1:15" ht="12" customHeight="1">
      <c r="A68" s="52"/>
      <c r="B68" s="52"/>
      <c r="C68" s="52"/>
      <c r="D68" s="56"/>
      <c r="E68" s="56"/>
      <c r="F68" s="56"/>
      <c r="G68" s="52"/>
      <c r="H68" s="52"/>
      <c r="I68" s="52"/>
      <c r="J68" s="52"/>
      <c r="K68" s="52"/>
      <c r="L68" s="52"/>
      <c r="M68" s="52"/>
      <c r="N68" s="52"/>
      <c r="O68" s="52"/>
    </row>
    <row r="69" spans="1:15" ht="12" customHeight="1">
      <c r="A69" s="52"/>
      <c r="B69" s="52"/>
      <c r="C69" s="52"/>
      <c r="D69" s="56"/>
      <c r="E69" s="56"/>
      <c r="F69" s="56"/>
      <c r="G69" s="52"/>
      <c r="H69" s="52"/>
      <c r="I69" s="52"/>
      <c r="J69" s="52"/>
      <c r="K69" s="52"/>
      <c r="L69" s="52"/>
      <c r="M69" s="52"/>
      <c r="N69" s="52"/>
      <c r="O69" s="52"/>
    </row>
    <row r="70" spans="1:15" ht="12" customHeight="1">
      <c r="A70" s="52"/>
      <c r="B70" s="52"/>
      <c r="C70" s="52"/>
      <c r="D70" s="56"/>
      <c r="E70" s="56"/>
      <c r="F70" s="56"/>
      <c r="G70" s="52"/>
      <c r="H70" s="52"/>
      <c r="I70" s="52"/>
      <c r="J70" s="52"/>
      <c r="K70" s="52"/>
      <c r="L70" s="52"/>
      <c r="M70" s="52"/>
      <c r="N70" s="52"/>
      <c r="O70" s="52"/>
    </row>
    <row r="71" spans="1:15" ht="12" customHeight="1">
      <c r="A71" s="52"/>
      <c r="B71" s="52"/>
      <c r="C71" s="52"/>
      <c r="D71" s="56"/>
      <c r="E71" s="56"/>
      <c r="F71" s="56"/>
      <c r="G71" s="52"/>
      <c r="H71" s="52"/>
      <c r="I71" s="52"/>
      <c r="J71" s="52"/>
      <c r="K71" s="52"/>
      <c r="L71" s="52"/>
      <c r="M71" s="52"/>
      <c r="N71" s="52"/>
      <c r="O71" s="52"/>
    </row>
    <row r="72" spans="1:15" ht="12" customHeight="1">
      <c r="A72" s="52"/>
      <c r="B72" s="52"/>
      <c r="C72" s="52"/>
      <c r="D72" s="56"/>
      <c r="E72" s="56"/>
      <c r="F72" s="56"/>
      <c r="G72" s="52"/>
      <c r="H72" s="52"/>
      <c r="I72" s="52"/>
      <c r="J72" s="52"/>
      <c r="K72" s="52"/>
      <c r="L72" s="52"/>
      <c r="M72" s="52"/>
      <c r="N72" s="52"/>
      <c r="O72" s="52"/>
    </row>
    <row r="73" spans="1:15" ht="12" customHeight="1">
      <c r="A73" s="52"/>
      <c r="B73" s="52"/>
      <c r="C73" s="52"/>
      <c r="D73" s="56"/>
      <c r="E73" s="56"/>
      <c r="F73" s="56"/>
      <c r="G73" s="52"/>
      <c r="H73" s="52"/>
      <c r="I73" s="52"/>
      <c r="J73" s="52"/>
      <c r="K73" s="52"/>
      <c r="L73" s="52"/>
      <c r="M73" s="52"/>
      <c r="N73" s="52"/>
      <c r="O73" s="52"/>
    </row>
    <row r="74" spans="1:15" ht="12" customHeight="1">
      <c r="A74" s="52"/>
      <c r="B74" s="52"/>
      <c r="C74" s="52"/>
      <c r="D74" s="56"/>
      <c r="E74" s="56"/>
      <c r="F74" s="56"/>
      <c r="G74" s="52"/>
      <c r="H74" s="52"/>
      <c r="I74" s="52"/>
      <c r="J74" s="52"/>
      <c r="K74" s="52"/>
      <c r="L74" s="52"/>
      <c r="M74" s="52"/>
      <c r="N74" s="52"/>
      <c r="O74" s="52"/>
    </row>
    <row r="75" spans="1:15" ht="12" customHeight="1">
      <c r="A75" s="52"/>
      <c r="B75" s="52"/>
      <c r="C75" s="52"/>
      <c r="D75" s="56"/>
      <c r="E75" s="56"/>
      <c r="F75" s="56"/>
      <c r="G75" s="52"/>
      <c r="H75" s="52"/>
      <c r="I75" s="52"/>
      <c r="J75" s="52"/>
      <c r="K75" s="52"/>
      <c r="L75" s="52"/>
      <c r="M75" s="52"/>
      <c r="N75" s="52"/>
      <c r="O75" s="52"/>
    </row>
    <row r="76" spans="1:15" ht="12" customHeight="1">
      <c r="A76" s="52"/>
      <c r="B76" s="52"/>
      <c r="C76" s="52"/>
      <c r="D76" s="56"/>
      <c r="E76" s="56"/>
      <c r="F76" s="56"/>
      <c r="G76" s="52"/>
      <c r="H76" s="52"/>
      <c r="I76" s="52"/>
      <c r="J76" s="52"/>
      <c r="K76" s="52"/>
      <c r="L76" s="52"/>
      <c r="M76" s="52"/>
      <c r="N76" s="52"/>
      <c r="O76" s="52"/>
    </row>
    <row r="77" spans="1:15" ht="12" customHeight="1">
      <c r="A77" s="52"/>
      <c r="B77" s="52"/>
      <c r="C77" s="52"/>
      <c r="D77" s="56"/>
      <c r="E77" s="56"/>
      <c r="F77" s="56"/>
      <c r="G77" s="52"/>
      <c r="H77" s="52"/>
      <c r="I77" s="52"/>
      <c r="J77" s="52"/>
      <c r="K77" s="52"/>
      <c r="L77" s="52"/>
      <c r="M77" s="52"/>
      <c r="N77" s="52"/>
      <c r="O77" s="52"/>
    </row>
    <row r="78" spans="1:15" ht="12" customHeight="1">
      <c r="A78" s="52"/>
      <c r="B78" s="52"/>
      <c r="C78" s="52"/>
      <c r="D78" s="56"/>
      <c r="E78" s="56"/>
      <c r="F78" s="56"/>
      <c r="G78" s="52"/>
      <c r="H78" s="52"/>
      <c r="I78" s="52"/>
      <c r="J78" s="52"/>
      <c r="K78" s="52"/>
      <c r="L78" s="52"/>
      <c r="M78" s="52"/>
      <c r="N78" s="52"/>
      <c r="O78" s="52"/>
    </row>
    <row r="79" spans="1:15" ht="12" customHeight="1">
      <c r="A79" s="52"/>
      <c r="B79" s="52"/>
      <c r="C79" s="52"/>
      <c r="D79" s="56"/>
      <c r="E79" s="56"/>
      <c r="F79" s="56"/>
      <c r="G79" s="52"/>
      <c r="H79" s="52"/>
      <c r="I79" s="52"/>
      <c r="J79" s="52"/>
      <c r="K79" s="52"/>
      <c r="L79" s="52"/>
      <c r="M79" s="52"/>
      <c r="N79" s="52"/>
      <c r="O79" s="52"/>
    </row>
    <row r="80" spans="1:15" ht="12" customHeight="1">
      <c r="A80" s="52"/>
      <c r="B80" s="52"/>
      <c r="C80" s="52"/>
      <c r="D80" s="56"/>
      <c r="E80" s="56"/>
      <c r="F80" s="56"/>
      <c r="G80" s="52"/>
      <c r="H80" s="52"/>
      <c r="I80" s="52"/>
      <c r="J80" s="52"/>
      <c r="K80" s="52"/>
      <c r="L80" s="52"/>
      <c r="M80" s="52"/>
      <c r="N80" s="52"/>
      <c r="O80" s="52"/>
    </row>
    <row r="81" spans="1:15" ht="12" customHeight="1">
      <c r="A81" s="52"/>
      <c r="B81" s="52"/>
      <c r="C81" s="52"/>
      <c r="D81" s="56"/>
      <c r="E81" s="56"/>
      <c r="F81" s="56"/>
      <c r="G81" s="52"/>
      <c r="H81" s="52"/>
      <c r="I81" s="52"/>
      <c r="J81" s="52"/>
      <c r="K81" s="52"/>
      <c r="L81" s="52"/>
      <c r="M81" s="52"/>
      <c r="N81" s="52"/>
      <c r="O81" s="52"/>
    </row>
    <row r="82" spans="1:15" ht="12" customHeight="1">
      <c r="A82" s="52"/>
      <c r="B82" s="52"/>
      <c r="C82" s="52"/>
      <c r="D82" s="56"/>
      <c r="E82" s="56"/>
      <c r="F82" s="56"/>
      <c r="G82" s="52"/>
      <c r="H82" s="52"/>
      <c r="I82" s="52"/>
      <c r="J82" s="52"/>
      <c r="K82" s="52"/>
      <c r="L82" s="52"/>
      <c r="M82" s="52"/>
      <c r="N82" s="52"/>
      <c r="O82" s="52"/>
    </row>
    <row r="83" spans="1:15" ht="12" customHeight="1">
      <c r="A83" s="52"/>
      <c r="B83" s="52"/>
      <c r="C83" s="52"/>
      <c r="D83" s="56"/>
      <c r="E83" s="56"/>
      <c r="F83" s="56"/>
      <c r="G83" s="52"/>
      <c r="H83" s="52"/>
      <c r="I83" s="52"/>
      <c r="J83" s="52"/>
      <c r="K83" s="52"/>
      <c r="L83" s="52"/>
      <c r="M83" s="52"/>
      <c r="N83" s="52"/>
      <c r="O83" s="52"/>
    </row>
    <row r="84" spans="1:15" ht="12" customHeight="1">
      <c r="A84" s="52"/>
      <c r="B84" s="52"/>
      <c r="C84" s="52"/>
      <c r="D84" s="56"/>
      <c r="E84" s="56"/>
      <c r="F84" s="56"/>
      <c r="G84" s="52"/>
      <c r="H84" s="52"/>
      <c r="I84" s="52"/>
      <c r="J84" s="52"/>
      <c r="K84" s="52"/>
      <c r="L84" s="52"/>
      <c r="M84" s="52"/>
      <c r="N84" s="52"/>
      <c r="O84" s="52"/>
    </row>
    <row r="85" spans="1:15" ht="12" customHeight="1">
      <c r="A85" s="52"/>
      <c r="B85" s="52"/>
      <c r="C85" s="52"/>
      <c r="D85" s="56"/>
      <c r="E85" s="56"/>
      <c r="F85" s="56"/>
      <c r="G85" s="52"/>
      <c r="H85" s="52"/>
      <c r="I85" s="52"/>
      <c r="J85" s="52"/>
      <c r="K85" s="52"/>
      <c r="L85" s="52"/>
      <c r="M85" s="52"/>
      <c r="N85" s="52"/>
      <c r="O85" s="52"/>
    </row>
    <row r="86" spans="1:15" ht="12" customHeight="1">
      <c r="A86" s="52"/>
      <c r="B86" s="52"/>
      <c r="C86" s="52"/>
      <c r="D86" s="56"/>
      <c r="E86" s="56"/>
      <c r="F86" s="56"/>
      <c r="G86" s="52"/>
      <c r="H86" s="52"/>
      <c r="I86" s="52"/>
      <c r="J86" s="52"/>
      <c r="K86" s="52"/>
      <c r="L86" s="52"/>
      <c r="M86" s="52"/>
      <c r="N86" s="52"/>
      <c r="O86" s="52"/>
    </row>
    <row r="87" spans="1:15" ht="12" customHeight="1">
      <c r="A87" s="52"/>
      <c r="B87" s="52"/>
      <c r="C87" s="52"/>
      <c r="D87" s="56"/>
      <c r="E87" s="56"/>
      <c r="F87" s="56"/>
      <c r="G87" s="52"/>
      <c r="H87" s="52"/>
      <c r="I87" s="52"/>
      <c r="J87" s="52"/>
      <c r="K87" s="52"/>
      <c r="L87" s="52"/>
      <c r="M87" s="52"/>
      <c r="N87" s="52"/>
      <c r="O87" s="52"/>
    </row>
    <row r="88" spans="1:15" ht="12" customHeight="1">
      <c r="A88" s="52"/>
      <c r="B88" s="52"/>
      <c r="C88" s="52"/>
      <c r="D88" s="56"/>
      <c r="E88" s="56"/>
      <c r="F88" s="56"/>
      <c r="G88" s="52"/>
      <c r="H88" s="52"/>
      <c r="I88" s="52"/>
      <c r="J88" s="52"/>
      <c r="K88" s="52"/>
      <c r="L88" s="52"/>
      <c r="M88" s="52"/>
      <c r="N88" s="52"/>
      <c r="O88" s="52"/>
    </row>
    <row r="89" spans="1:15" ht="12" customHeight="1">
      <c r="A89" s="52"/>
      <c r="B89" s="52"/>
      <c r="C89" s="52"/>
      <c r="D89" s="56"/>
      <c r="E89" s="56"/>
      <c r="F89" s="56"/>
      <c r="G89" s="52"/>
      <c r="H89" s="52"/>
      <c r="I89" s="52"/>
      <c r="J89" s="52"/>
      <c r="K89" s="52"/>
      <c r="L89" s="52"/>
      <c r="M89" s="52"/>
      <c r="N89" s="52"/>
      <c r="O89" s="52"/>
    </row>
    <row r="90" spans="1:15" ht="12" customHeight="1">
      <c r="A90" s="52"/>
      <c r="B90" s="52"/>
      <c r="C90" s="52"/>
      <c r="D90" s="56"/>
      <c r="E90" s="56"/>
      <c r="F90" s="56"/>
      <c r="G90" s="52"/>
      <c r="H90" s="52"/>
      <c r="I90" s="52"/>
      <c r="J90" s="52"/>
      <c r="K90" s="52"/>
      <c r="L90" s="52"/>
      <c r="M90" s="52"/>
      <c r="N90" s="52"/>
      <c r="O90" s="52"/>
    </row>
    <row r="91" spans="1:15" ht="12" customHeight="1">
      <c r="A91" s="52"/>
      <c r="B91" s="52"/>
      <c r="C91" s="52"/>
      <c r="D91" s="56"/>
      <c r="E91" s="56"/>
      <c r="F91" s="56"/>
      <c r="G91" s="52"/>
      <c r="H91" s="52"/>
      <c r="I91" s="52"/>
      <c r="J91" s="52"/>
      <c r="K91" s="52"/>
      <c r="L91" s="52"/>
      <c r="M91" s="52"/>
      <c r="N91" s="52"/>
      <c r="O91" s="52"/>
    </row>
    <row r="92" spans="1:15" ht="12" customHeight="1">
      <c r="A92" s="52"/>
      <c r="B92" s="52"/>
      <c r="C92" s="52"/>
      <c r="D92" s="56"/>
      <c r="E92" s="56"/>
      <c r="F92" s="56"/>
      <c r="G92" s="52"/>
      <c r="H92" s="52"/>
      <c r="I92" s="52"/>
      <c r="J92" s="52"/>
      <c r="K92" s="52"/>
      <c r="L92" s="52"/>
      <c r="M92" s="52"/>
      <c r="N92" s="52"/>
      <c r="O92" s="52"/>
    </row>
    <row r="93" spans="1:15" ht="12" customHeight="1">
      <c r="A93" s="52"/>
      <c r="B93" s="52"/>
      <c r="C93" s="52"/>
      <c r="D93" s="56"/>
      <c r="E93" s="56"/>
      <c r="F93" s="56"/>
      <c r="G93" s="52"/>
      <c r="H93" s="52"/>
      <c r="I93" s="52"/>
      <c r="J93" s="52"/>
      <c r="K93" s="52"/>
      <c r="L93" s="52"/>
      <c r="M93" s="52"/>
      <c r="N93" s="52"/>
      <c r="O93" s="52"/>
    </row>
    <row r="94" spans="1:15" ht="12" customHeight="1">
      <c r="A94" s="52"/>
      <c r="B94" s="52"/>
      <c r="C94" s="52"/>
      <c r="D94" s="56"/>
      <c r="E94" s="56"/>
      <c r="F94" s="56"/>
      <c r="G94" s="52"/>
      <c r="H94" s="52"/>
      <c r="I94" s="52"/>
      <c r="J94" s="52"/>
      <c r="K94" s="52"/>
      <c r="L94" s="52"/>
      <c r="M94" s="52"/>
      <c r="N94" s="52"/>
      <c r="O94" s="52"/>
    </row>
    <row r="95" spans="1:15" ht="12" customHeight="1">
      <c r="A95" s="52"/>
      <c r="B95" s="52"/>
      <c r="C95" s="52"/>
      <c r="D95" s="56"/>
      <c r="E95" s="56"/>
      <c r="F95" s="56"/>
      <c r="G95" s="52"/>
      <c r="H95" s="52"/>
      <c r="I95" s="52"/>
      <c r="J95" s="52"/>
      <c r="K95" s="52"/>
      <c r="L95" s="52"/>
      <c r="M95" s="52"/>
      <c r="N95" s="52"/>
      <c r="O95" s="52"/>
    </row>
    <row r="96" spans="1:15" ht="12" customHeight="1">
      <c r="A96" s="52"/>
      <c r="B96" s="52"/>
      <c r="C96" s="52"/>
      <c r="D96" s="56"/>
      <c r="E96" s="56"/>
      <c r="F96" s="56"/>
      <c r="G96" s="52"/>
      <c r="H96" s="52"/>
      <c r="I96" s="52"/>
      <c r="J96" s="52"/>
      <c r="K96" s="52"/>
      <c r="L96" s="52"/>
      <c r="M96" s="52"/>
      <c r="N96" s="52"/>
      <c r="O96" s="52"/>
    </row>
    <row r="97" spans="1:15" ht="12" customHeight="1">
      <c r="A97" s="52"/>
      <c r="B97" s="52"/>
      <c r="C97" s="52"/>
      <c r="D97" s="56"/>
      <c r="E97" s="56"/>
      <c r="F97" s="56"/>
      <c r="G97" s="52"/>
      <c r="H97" s="52"/>
      <c r="I97" s="52"/>
      <c r="J97" s="52"/>
      <c r="K97" s="52"/>
      <c r="L97" s="52"/>
      <c r="M97" s="52"/>
      <c r="N97" s="52"/>
      <c r="O97" s="52"/>
    </row>
    <row r="98" spans="1:15" ht="12" customHeight="1">
      <c r="A98" s="52"/>
      <c r="B98" s="52"/>
      <c r="C98" s="52"/>
      <c r="D98" s="56"/>
      <c r="E98" s="56"/>
      <c r="F98" s="56"/>
      <c r="G98" s="52"/>
      <c r="H98" s="52"/>
      <c r="I98" s="52"/>
      <c r="J98" s="52"/>
      <c r="K98" s="52"/>
      <c r="L98" s="52"/>
      <c r="M98" s="52"/>
      <c r="N98" s="52"/>
      <c r="O98" s="52"/>
    </row>
    <row r="99" spans="1:15" ht="12" customHeight="1">
      <c r="A99" s="52"/>
      <c r="B99" s="52"/>
      <c r="C99" s="52"/>
      <c r="D99" s="56"/>
      <c r="E99" s="56"/>
      <c r="F99" s="56"/>
      <c r="G99" s="52"/>
      <c r="H99" s="52"/>
      <c r="I99" s="52"/>
      <c r="J99" s="52"/>
      <c r="K99" s="52"/>
      <c r="L99" s="52"/>
      <c r="M99" s="52"/>
      <c r="N99" s="52"/>
      <c r="O99" s="52"/>
    </row>
    <row r="100" spans="1:15" ht="12" customHeight="1">
      <c r="A100" s="52"/>
      <c r="B100" s="52"/>
      <c r="C100" s="52"/>
      <c r="D100" s="56"/>
      <c r="E100" s="56"/>
      <c r="F100" s="56"/>
      <c r="G100" s="52"/>
      <c r="H100" s="52"/>
      <c r="I100" s="52"/>
      <c r="J100" s="52"/>
      <c r="K100" s="52"/>
      <c r="L100" s="52"/>
      <c r="M100" s="52"/>
      <c r="N100" s="52"/>
      <c r="O100" s="52"/>
    </row>
  </sheetData>
  <sheetProtection algorithmName="SHA-512" hashValue="AtS0PeZdgUqjxbExqOZ3TZ751is/c0zjUuSanma8byneqoqzk2994jU/caCcs9k6zm96JaoOJoId+bWrozT75w==" saltValue="7Xq3e8qUURNCaagwnrGAJA==" spinCount="100000" sheet="1" objects="1" scenarios="1" selectLockedCells="1"/>
  <mergeCells count="11">
    <mergeCell ref="A1:G1"/>
    <mergeCell ref="A62:G62"/>
    <mergeCell ref="A2:A61"/>
    <mergeCell ref="B5:C5"/>
    <mergeCell ref="B13:C13"/>
    <mergeCell ref="B12:C12"/>
    <mergeCell ref="D2:F2"/>
    <mergeCell ref="B2:C2"/>
    <mergeCell ref="B3:C3"/>
    <mergeCell ref="B4:C4"/>
    <mergeCell ref="G2:G61"/>
  </mergeCells>
  <conditionalFormatting sqref="B13">
    <cfRule type="cellIs" dxfId="17" priority="1" stopIfTrue="1" operator="lessThan">
      <formula>0</formula>
    </cfRule>
  </conditionalFormatting>
  <conditionalFormatting sqref="D20">
    <cfRule type="cellIs" dxfId="16" priority="2" operator="lessThan">
      <formula>1670</formula>
    </cfRule>
  </conditionalFormatting>
  <conditionalFormatting sqref="D20">
    <cfRule type="cellIs" dxfId="15" priority="3" operator="greaterThan">
      <formula>1670</formula>
    </cfRule>
  </conditionalFormatting>
  <conditionalFormatting sqref="E20">
    <cfRule type="cellIs" dxfId="14" priority="4" operator="between">
      <formula>31</formula>
      <formula>36.5</formula>
    </cfRule>
  </conditionalFormatting>
  <conditionalFormatting sqref="E20">
    <cfRule type="cellIs" dxfId="13" priority="5" operator="lessThan">
      <formula>31</formula>
    </cfRule>
  </conditionalFormatting>
  <conditionalFormatting sqref="E20">
    <cfRule type="cellIs" dxfId="12" priority="6" operator="greaterThan">
      <formula>36.5</formula>
    </cfRule>
  </conditionalFormatting>
  <conditionalFormatting sqref="B13:C13">
    <cfRule type="cellIs" dxfId="11" priority="7" stopIfTrue="1" operator="greaterThanOrEqual">
      <formula>0</formula>
    </cfRule>
  </conditionalFormatting>
  <conditionalFormatting sqref="D22">
    <cfRule type="cellIs" dxfId="10" priority="8" operator="greaterThan">
      <formula>1670</formula>
    </cfRule>
  </conditionalFormatting>
  <conditionalFormatting sqref="D22">
    <cfRule type="cellIs" dxfId="9" priority="9" operator="lessThan">
      <formula>1670</formula>
    </cfRule>
  </conditionalFormatting>
  <conditionalFormatting sqref="E22">
    <cfRule type="cellIs" dxfId="8" priority="10" operator="lessThan">
      <formula>31</formula>
    </cfRule>
  </conditionalFormatting>
  <conditionalFormatting sqref="E22">
    <cfRule type="cellIs" dxfId="7" priority="11" operator="greaterThan">
      <formula>36.5</formula>
    </cfRule>
  </conditionalFormatting>
  <conditionalFormatting sqref="E22">
    <cfRule type="cellIs" dxfId="6" priority="12" operator="between">
      <formula>31</formula>
      <formula>36.5</formula>
    </cfRule>
  </conditionalFormatting>
  <conditionalFormatting sqref="D18">
    <cfRule type="cellIs" dxfId="5" priority="13" operator="greaterThan">
      <formula>120</formula>
    </cfRule>
  </conditionalFormatting>
  <conditionalFormatting sqref="D19">
    <cfRule type="cellIs" dxfId="4" priority="14" operator="greaterThan">
      <formula>40</formula>
    </cfRule>
  </conditionalFormatting>
  <conditionalFormatting sqref="C21">
    <cfRule type="cellIs" dxfId="3" priority="15" operator="greaterThan">
      <formula>$C$16</formula>
    </cfRule>
  </conditionalFormatting>
  <conditionalFormatting sqref="F30 F33">
    <cfRule type="cellIs" dxfId="2" priority="16" operator="lessThan">
      <formula>0</formula>
    </cfRule>
  </conditionalFormatting>
  <conditionalFormatting sqref="C16">
    <cfRule type="cellIs" dxfId="1" priority="17" operator="greaterThan">
      <formula>39</formula>
    </cfRule>
  </conditionalFormatting>
  <conditionalFormatting sqref="C16">
    <cfRule type="cellIs" dxfId="0" priority="18" operator="greaterThan">
      <formula>$C$16</formula>
    </cfRule>
  </conditionalFormatting>
  <pageMargins left="0.7" right="0.7" top="0.75" bottom="0.75" header="0" footer="0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0"/>
  <sheetViews>
    <sheetView workbookViewId="0"/>
  </sheetViews>
  <sheetFormatPr defaultColWidth="14.42578125" defaultRowHeight="15" customHeight="1"/>
  <cols>
    <col min="1" max="1" width="19.140625" customWidth="1"/>
    <col min="2" max="3" width="8.5703125" customWidth="1"/>
    <col min="4" max="4" width="18" customWidth="1"/>
    <col min="5" max="19" width="11" customWidth="1"/>
  </cols>
  <sheetData>
    <row r="1" spans="1:19" ht="12" customHeight="1">
      <c r="A1" s="152" t="s">
        <v>48</v>
      </c>
      <c r="B1" s="153"/>
      <c r="C1" s="154"/>
      <c r="D1" s="153"/>
      <c r="E1" s="7"/>
      <c r="F1" s="149" t="s">
        <v>49</v>
      </c>
      <c r="G1" s="150"/>
      <c r="H1" s="150"/>
      <c r="I1" s="150"/>
      <c r="J1" s="150"/>
      <c r="K1" s="151"/>
      <c r="L1" s="8" t="s">
        <v>50</v>
      </c>
      <c r="M1" s="9"/>
      <c r="N1" s="10" t="s">
        <v>51</v>
      </c>
      <c r="O1" s="11"/>
      <c r="P1" s="12"/>
      <c r="Q1" s="12"/>
      <c r="R1" s="12"/>
      <c r="S1" s="13"/>
    </row>
    <row r="2" spans="1:19" ht="12" customHeight="1">
      <c r="A2" s="14" t="s">
        <v>20</v>
      </c>
      <c r="B2" s="1" t="s">
        <v>21</v>
      </c>
      <c r="C2" s="1" t="s">
        <v>22</v>
      </c>
      <c r="D2" s="15" t="s">
        <v>23</v>
      </c>
      <c r="E2" s="16"/>
      <c r="F2" s="1" t="s">
        <v>52</v>
      </c>
      <c r="G2" s="2">
        <v>0</v>
      </c>
      <c r="H2" s="2">
        <v>10</v>
      </c>
      <c r="I2" s="2">
        <v>20</v>
      </c>
      <c r="J2" s="2">
        <v>30</v>
      </c>
      <c r="K2" s="2">
        <v>40</v>
      </c>
      <c r="L2" s="3" t="s">
        <v>53</v>
      </c>
      <c r="M2" s="1">
        <f t="array" ref="M2">INDEX(G2:K2,MATCH(B4,G2:K2,1))</f>
        <v>0</v>
      </c>
      <c r="N2" s="17" t="s">
        <v>53</v>
      </c>
      <c r="O2" s="1">
        <f t="array" ref="O2">INDEX(F4:F12,MATCH(B12,F4:F12,1))</f>
        <v>8000</v>
      </c>
      <c r="P2" s="1"/>
      <c r="Q2" s="1"/>
      <c r="R2" s="1"/>
      <c r="S2" s="4"/>
    </row>
    <row r="3" spans="1:19" ht="12" customHeight="1">
      <c r="A3" s="18" t="s">
        <v>25</v>
      </c>
      <c r="B3" s="19">
        <f>'Weight and Balance'!C24</f>
        <v>0</v>
      </c>
      <c r="C3" s="20">
        <f>'Weight and Balance'!D24</f>
        <v>0</v>
      </c>
      <c r="D3" s="2" t="s">
        <v>54</v>
      </c>
      <c r="E3" s="21" t="e">
        <f>IF(E9=0,C15,IF(E9&lt;0,C15-(E9*0.05*C15),IF(E9&gt;0,C15-(E9*0.0111*C15))))+IF(B10="Y",IF(E9=0,C15*0.15,((IF(E9&lt;0,C15-(E9*0.05*C15),IF(E9&gt;0,C15-(E9*0.0111*C15))))*0.15)))</f>
        <v>#REF!</v>
      </c>
      <c r="F3" s="2" t="s">
        <v>55</v>
      </c>
      <c r="G3" s="2" t="s">
        <v>56</v>
      </c>
      <c r="H3" s="2" t="s">
        <v>56</v>
      </c>
      <c r="I3" s="2" t="s">
        <v>56</v>
      </c>
      <c r="J3" s="2" t="s">
        <v>56</v>
      </c>
      <c r="K3" s="2" t="s">
        <v>56</v>
      </c>
      <c r="L3" s="3" t="s">
        <v>57</v>
      </c>
      <c r="M3" s="1">
        <f t="array" ref="M3">INDEX(G4:K4,MATCH(B4,G2:K2,1))</f>
        <v>640</v>
      </c>
      <c r="N3" s="17" t="s">
        <v>57</v>
      </c>
      <c r="O3" s="1">
        <f t="array" ref="O3">INDEX(G4:G12,MATCH(B12,F4:F12,1))</f>
        <v>1405</v>
      </c>
      <c r="P3" s="1">
        <f t="array" ref="P3">INDEX(H4:H12,MATCH(B12,F4:F12,1))</f>
        <v>1525</v>
      </c>
      <c r="Q3" s="1">
        <f t="array" ref="Q3">INDEX(I4:I12,MATCH(B12,F4:F12,1))</f>
        <v>1655</v>
      </c>
      <c r="R3" s="1">
        <f t="array" ref="R3">INDEX(J4:J12,MATCH(B12,F4:F12,1))</f>
        <v>1795</v>
      </c>
      <c r="S3" s="4">
        <f t="array" ref="S3">INDEX(K4:K12,MATCH(B12,F4:F12,1))</f>
        <v>1940</v>
      </c>
    </row>
    <row r="4" spans="1:19" ht="12" customHeight="1">
      <c r="A4" s="18" t="s">
        <v>27</v>
      </c>
      <c r="B4" s="19">
        <f>'Weight and Balance'!C25</f>
        <v>0</v>
      </c>
      <c r="C4" s="20">
        <f>'Weight and Balance'!D25</f>
        <v>0</v>
      </c>
      <c r="D4" s="2" t="s">
        <v>58</v>
      </c>
      <c r="E4" s="21" t="e">
        <f>IF(E9=0,C16,IF(E9&lt;0,C16-(E9*0.05*C16),IF(E9&gt;0,C16-(E9*0.0111*C16))))+IF(B10="Y",IF(E9=0,C15*0.15,((IF(E9&lt;0,C15-(E9*0.05*C15),IF(E9&gt;0,C15-(E9*0.0111*C15))))*0.15)))</f>
        <v>#REF!</v>
      </c>
      <c r="F4" s="1">
        <v>0</v>
      </c>
      <c r="G4" s="2">
        <v>640</v>
      </c>
      <c r="H4" s="2">
        <v>695</v>
      </c>
      <c r="I4" s="2">
        <v>755</v>
      </c>
      <c r="J4" s="2">
        <v>810</v>
      </c>
      <c r="K4" s="2">
        <v>875</v>
      </c>
      <c r="L4" s="3" t="s">
        <v>59</v>
      </c>
      <c r="M4" s="1">
        <f t="array" ref="M4">INDEX(G2:K2,MATCH(B4,G2:K2,1)+1)</f>
        <v>10</v>
      </c>
      <c r="N4" s="17" t="s">
        <v>59</v>
      </c>
      <c r="O4" s="1" t="e">
        <f t="array" ref="O4">INDEX(F4:F12,MATCH(B12,F4:F12,1)+1)</f>
        <v>#REF!</v>
      </c>
      <c r="P4" s="1"/>
      <c r="Q4" s="1"/>
      <c r="R4" s="1"/>
      <c r="S4" s="4"/>
    </row>
    <row r="5" spans="1:19" ht="12" customHeight="1">
      <c r="A5" s="18" t="s">
        <v>29</v>
      </c>
      <c r="B5" s="19">
        <f>'Weight and Balance'!C26</f>
        <v>0</v>
      </c>
      <c r="C5" s="20">
        <f>'Weight and Balance'!D26</f>
        <v>0</v>
      </c>
      <c r="D5" s="2"/>
      <c r="E5" s="16"/>
      <c r="F5" s="1">
        <v>1000</v>
      </c>
      <c r="G5" s="2">
        <v>705</v>
      </c>
      <c r="H5" s="2">
        <v>765</v>
      </c>
      <c r="I5" s="2">
        <v>825</v>
      </c>
      <c r="J5" s="2">
        <v>890</v>
      </c>
      <c r="K5" s="2">
        <v>960</v>
      </c>
      <c r="L5" s="3" t="s">
        <v>60</v>
      </c>
      <c r="M5" s="1">
        <f t="array" ref="M5">INDEX(G4:K4,MATCH(B4,G2:K2,1)+1)</f>
        <v>695</v>
      </c>
      <c r="N5" s="17" t="s">
        <v>60</v>
      </c>
      <c r="O5" s="1" t="e">
        <f t="array" ref="O5">INDEX(G4:G12,MATCH(B12,F4:F12,1)+1)</f>
        <v>#REF!</v>
      </c>
      <c r="P5" s="1" t="e">
        <f t="array" ref="P5">INDEX(H4:H12,MATCH(B12,F4:F12,1)+1)</f>
        <v>#REF!</v>
      </c>
      <c r="Q5" s="1" t="e">
        <f t="array" ref="Q5">INDEX(I4:I12,MATCH(B12,F4:F12,1)+1)</f>
        <v>#REF!</v>
      </c>
      <c r="R5" s="22" t="e">
        <f t="array" ref="R5">INDEX(J4:J12,MATCH(B12,F4:F12,1)+1)</f>
        <v>#REF!</v>
      </c>
      <c r="S5" s="23" t="e">
        <f t="array" ref="S5">INDEX(K4:K12,MATCH(B12,F4:F12,1)+1)</f>
        <v>#REF!</v>
      </c>
    </row>
    <row r="6" spans="1:19" ht="12" customHeight="1">
      <c r="A6" s="18" t="s">
        <v>30</v>
      </c>
      <c r="B6" s="19">
        <f>'Weight and Balance'!C27</f>
        <v>0</v>
      </c>
      <c r="C6" s="20">
        <f>'Weight and Balance'!D27</f>
        <v>0</v>
      </c>
      <c r="D6" s="2" t="s">
        <v>61</v>
      </c>
      <c r="E6" s="21" t="e">
        <f>IF(E11=0,C17,IF(E11&lt;0,C17-(E11*0.05*C17),IF(E11&gt;0,C17-(E11*0.0111*C17))))+IF(C10="Y",IF(E11=0,C17*0.45,((IF(E11&lt;0,C17-(E11*0.05*C17),IF(E11&gt;0,C17-(E11*0.0111*C17))))*0.45)))</f>
        <v>#REF!</v>
      </c>
      <c r="F6" s="1">
        <v>2000</v>
      </c>
      <c r="G6" s="2">
        <v>775</v>
      </c>
      <c r="H6" s="2">
        <v>840</v>
      </c>
      <c r="I6" s="2">
        <v>910</v>
      </c>
      <c r="J6" s="2">
        <v>980</v>
      </c>
      <c r="K6" s="2">
        <v>1055</v>
      </c>
      <c r="L6" s="3"/>
      <c r="M6" s="1"/>
      <c r="N6" s="24"/>
      <c r="O6" s="12"/>
      <c r="P6" s="12"/>
      <c r="Q6" s="13"/>
      <c r="R6" s="1"/>
      <c r="S6" s="4"/>
    </row>
    <row r="7" spans="1:19" ht="12" customHeight="1">
      <c r="A7" s="18" t="s">
        <v>32</v>
      </c>
      <c r="B7" s="19">
        <f>'Weight and Balance'!C28</f>
        <v>0</v>
      </c>
      <c r="C7" s="20">
        <f>'Weight and Balance'!D28</f>
        <v>0</v>
      </c>
      <c r="D7" s="2" t="s">
        <v>62</v>
      </c>
      <c r="E7" s="25" t="e">
        <f>IF(E11=0,C18,IF(E11&lt;0,C18-(E11*0.05*C18),IF(E11&gt;0,C18-(E11*0.0111*C18))))+IF(C10="Y",IF(E11=0,C17*0.45,((IF(E11&lt;0,C17-(E11*0.05*C17),IF(E11&gt;0,C17-(E11*0.0111*C17))))*0.45)))</f>
        <v>#REF!</v>
      </c>
      <c r="F7" s="1">
        <v>3000</v>
      </c>
      <c r="G7" s="2">
        <v>855</v>
      </c>
      <c r="H7" s="2">
        <v>925</v>
      </c>
      <c r="I7" s="2">
        <v>1000</v>
      </c>
      <c r="J7" s="2">
        <v>1080</v>
      </c>
      <c r="K7" s="2">
        <v>1165</v>
      </c>
      <c r="L7" s="3"/>
      <c r="M7" s="1"/>
      <c r="N7" s="3">
        <v>0</v>
      </c>
      <c r="O7" s="1" t="e">
        <f>O3+(B12-O2)*(O5-O3)/(O4-O2)</f>
        <v>#REF!</v>
      </c>
      <c r="P7" s="26" t="s">
        <v>53</v>
      </c>
      <c r="Q7" s="4">
        <f t="array" ref="Q7">INDEX(G2:K2,MATCH(B4,G2:K2,1))</f>
        <v>0</v>
      </c>
      <c r="R7" s="1"/>
      <c r="S7" s="4"/>
    </row>
    <row r="8" spans="1:19" ht="12" customHeight="1">
      <c r="A8" s="18" t="s">
        <v>34</v>
      </c>
      <c r="B8" s="19">
        <f>'Weight and Balance'!C29</f>
        <v>0</v>
      </c>
      <c r="C8" s="20">
        <f>'Weight and Balance'!D29</f>
        <v>0</v>
      </c>
      <c r="D8" s="2"/>
      <c r="E8" s="16"/>
      <c r="F8" s="1">
        <v>4000</v>
      </c>
      <c r="G8" s="2">
        <v>940</v>
      </c>
      <c r="H8" s="2">
        <v>1020</v>
      </c>
      <c r="I8" s="2">
        <v>1100</v>
      </c>
      <c r="J8" s="2">
        <v>1190</v>
      </c>
      <c r="K8" s="2">
        <v>1285</v>
      </c>
      <c r="L8" s="3"/>
      <c r="M8" s="1"/>
      <c r="N8" s="3">
        <v>10</v>
      </c>
      <c r="O8" s="1" t="e">
        <f>P3+(B12-O2)*(P5-P3)/(O4-O2)</f>
        <v>#REF!</v>
      </c>
      <c r="P8" s="26" t="s">
        <v>57</v>
      </c>
      <c r="Q8" s="4" t="e">
        <f t="array" ref="Q8">INDEX(O7:O11,MATCH(B4,G2:K2,1))</f>
        <v>#REF!</v>
      </c>
      <c r="R8" s="1"/>
      <c r="S8" s="4"/>
    </row>
    <row r="9" spans="1:19" ht="12" customHeight="1">
      <c r="A9" s="18" t="s">
        <v>35</v>
      </c>
      <c r="B9" s="19">
        <f>'Weight and Balance'!C30</f>
        <v>0</v>
      </c>
      <c r="C9" s="20">
        <f>'Weight and Balance'!D30</f>
        <v>0</v>
      </c>
      <c r="D9" s="27" t="s">
        <v>63</v>
      </c>
      <c r="E9" s="28">
        <f>'Weight and Balance'!F30</f>
        <v>0</v>
      </c>
      <c r="F9" s="1">
        <v>5000</v>
      </c>
      <c r="G9" s="2">
        <v>1040</v>
      </c>
      <c r="H9" s="2">
        <v>1125</v>
      </c>
      <c r="I9" s="2">
        <v>1215</v>
      </c>
      <c r="J9" s="2">
        <v>1315</v>
      </c>
      <c r="K9" s="2">
        <v>1420</v>
      </c>
      <c r="L9" s="3"/>
      <c r="M9" s="1"/>
      <c r="N9" s="3">
        <v>20</v>
      </c>
      <c r="O9" s="1" t="e">
        <f>Q3+(B12-O2)*(Q5-Q3)/(O4-O2)</f>
        <v>#REF!</v>
      </c>
      <c r="P9" s="26" t="s">
        <v>59</v>
      </c>
      <c r="Q9" s="4">
        <f t="array" ref="Q9">INDEX(G2:K2,MATCH(B4,G2:K2,1)+1)</f>
        <v>10</v>
      </c>
      <c r="R9" s="1"/>
      <c r="S9" s="4"/>
    </row>
    <row r="10" spans="1:19" ht="12" customHeight="1">
      <c r="A10" s="29" t="s">
        <v>37</v>
      </c>
      <c r="B10" s="2">
        <f>'Weight and Balance'!C31</f>
        <v>0</v>
      </c>
      <c r="C10" s="2">
        <f>'Weight and Balance'!D31</f>
        <v>0</v>
      </c>
      <c r="D10" s="27" t="s">
        <v>64</v>
      </c>
      <c r="E10" s="28">
        <f>'Weight and Balance'!F31</f>
        <v>0</v>
      </c>
      <c r="F10" s="1">
        <v>6000</v>
      </c>
      <c r="G10" s="2">
        <v>1145</v>
      </c>
      <c r="H10" s="2">
        <v>1245</v>
      </c>
      <c r="I10" s="2">
        <v>1345</v>
      </c>
      <c r="J10" s="2">
        <v>1455</v>
      </c>
      <c r="K10" s="2">
        <v>1570</v>
      </c>
      <c r="L10" s="3"/>
      <c r="M10" s="1"/>
      <c r="N10" s="3">
        <v>30</v>
      </c>
      <c r="O10" s="1" t="e">
        <f>R3+(B12-O2)*(R5-R3)/(O4-O2)</f>
        <v>#REF!</v>
      </c>
      <c r="P10" s="26" t="s">
        <v>60</v>
      </c>
      <c r="Q10" s="4" t="e">
        <f t="array" ref="Q10">INDEX(O7:O11,MATCH(B4,G2:K2,1)+1)</f>
        <v>#REF!</v>
      </c>
      <c r="R10" s="1"/>
      <c r="S10" s="4"/>
    </row>
    <row r="11" spans="1:19" ht="12" customHeight="1">
      <c r="A11" s="18" t="s">
        <v>39</v>
      </c>
      <c r="B11" s="30" t="e">
        <f>'Weight and Balance'!C32:C34</f>
        <v>#VALUE!</v>
      </c>
      <c r="C11" s="30">
        <f>'Weight and Balance'!D32</f>
        <v>1</v>
      </c>
      <c r="D11" s="27" t="s">
        <v>65</v>
      </c>
      <c r="E11" s="31">
        <f>'Weight and Balance'!F33</f>
        <v>0</v>
      </c>
      <c r="F11" s="1">
        <v>7000</v>
      </c>
      <c r="G11" s="2">
        <v>1270</v>
      </c>
      <c r="H11" s="2">
        <v>1375</v>
      </c>
      <c r="I11" s="2">
        <v>1490</v>
      </c>
      <c r="J11" s="2">
        <v>1615</v>
      </c>
      <c r="K11" s="2">
        <v>1745</v>
      </c>
      <c r="L11" s="3"/>
      <c r="M11" s="1"/>
      <c r="N11" s="5">
        <v>40</v>
      </c>
      <c r="O11" s="6" t="e">
        <f>S3+(B12-O2)*(S5-S3)/(O4-O2)</f>
        <v>#REF!</v>
      </c>
      <c r="P11" s="6"/>
      <c r="Q11" s="32"/>
      <c r="R11" s="1"/>
      <c r="S11" s="4"/>
    </row>
    <row r="12" spans="1:19" ht="12" customHeight="1">
      <c r="A12" s="18" t="s">
        <v>40</v>
      </c>
      <c r="B12" s="33">
        <f>'Weight and Balance'!$C$33</f>
        <v>29920</v>
      </c>
      <c r="C12" s="33">
        <f>'Weight and Balance'!D33</f>
        <v>29920</v>
      </c>
      <c r="D12" s="27" t="s">
        <v>66</v>
      </c>
      <c r="E12" s="31">
        <f>'Weight and Balance'!F34</f>
        <v>0</v>
      </c>
      <c r="F12" s="1">
        <v>8000</v>
      </c>
      <c r="G12" s="2">
        <v>1405</v>
      </c>
      <c r="H12" s="2">
        <v>1525</v>
      </c>
      <c r="I12" s="2">
        <v>1655</v>
      </c>
      <c r="J12" s="2">
        <v>1795</v>
      </c>
      <c r="K12" s="2">
        <v>1940</v>
      </c>
      <c r="L12" s="5"/>
      <c r="M12" s="6"/>
      <c r="N12" s="6"/>
      <c r="O12" s="6"/>
      <c r="P12" s="6"/>
      <c r="Q12" s="6"/>
      <c r="R12" s="6"/>
      <c r="S12" s="32"/>
    </row>
    <row r="13" spans="1:19" ht="12" customHeight="1">
      <c r="A13" s="34" t="s">
        <v>42</v>
      </c>
      <c r="B13" s="35">
        <f>'Weight and Balance'!$C$34</f>
        <v>34622.223622810554</v>
      </c>
      <c r="C13" s="35">
        <f>'Weight and Balance'!D34</f>
        <v>34622.223622810554</v>
      </c>
      <c r="D13" s="36"/>
      <c r="E13" s="37"/>
      <c r="F13" s="149" t="s">
        <v>67</v>
      </c>
      <c r="G13" s="150"/>
      <c r="H13" s="150"/>
      <c r="I13" s="150"/>
      <c r="J13" s="150"/>
      <c r="K13" s="151"/>
      <c r="L13" s="12" t="s">
        <v>68</v>
      </c>
      <c r="M13" s="12"/>
      <c r="N13" s="24" t="s">
        <v>51</v>
      </c>
      <c r="O13" s="12"/>
      <c r="P13" s="12"/>
      <c r="Q13" s="12"/>
      <c r="R13" s="12"/>
      <c r="S13" s="13"/>
    </row>
    <row r="14" spans="1:19" ht="12" customHeight="1">
      <c r="B14" s="155" t="s">
        <v>69</v>
      </c>
      <c r="C14" s="156"/>
      <c r="F14" s="18" t="s">
        <v>52</v>
      </c>
      <c r="G14" s="2">
        <v>0</v>
      </c>
      <c r="H14" s="2">
        <v>10</v>
      </c>
      <c r="I14" s="2">
        <v>20</v>
      </c>
      <c r="J14" s="2">
        <v>30</v>
      </c>
      <c r="K14" s="2">
        <v>40</v>
      </c>
      <c r="L14" s="3" t="s">
        <v>70</v>
      </c>
      <c r="M14" s="1">
        <f t="array" ref="M14">INDEX(G14:K14,MATCH(B4,G14:K14,1))</f>
        <v>0</v>
      </c>
      <c r="N14" s="3" t="s">
        <v>70</v>
      </c>
      <c r="O14" s="1">
        <f t="array" ref="O14">INDEX(F16:F24,MATCH(B12,F16:F24,1))</f>
        <v>8000</v>
      </c>
      <c r="P14" s="1"/>
      <c r="Q14" s="1"/>
      <c r="R14" s="1"/>
      <c r="S14" s="4"/>
    </row>
    <row r="15" spans="1:19" ht="12" customHeight="1">
      <c r="B15" s="3" t="s">
        <v>71</v>
      </c>
      <c r="C15" s="4" t="e">
        <f>Q8+(B4-Q7)*(Q10-Q8)/(Q9-Q7)</f>
        <v>#REF!</v>
      </c>
      <c r="F15" s="29" t="s">
        <v>55</v>
      </c>
      <c r="G15" s="2" t="s">
        <v>72</v>
      </c>
      <c r="H15" s="2" t="s">
        <v>73</v>
      </c>
      <c r="I15" s="2" t="s">
        <v>73</v>
      </c>
      <c r="J15" s="2" t="s">
        <v>73</v>
      </c>
      <c r="K15" s="2" t="s">
        <v>73</v>
      </c>
      <c r="L15" s="38" t="s">
        <v>74</v>
      </c>
      <c r="M15" s="1">
        <f t="array" ref="M15">INDEX(G16:K16,MATCH(B4,G14:K14,1))</f>
        <v>1190</v>
      </c>
      <c r="N15" s="38" t="s">
        <v>74</v>
      </c>
      <c r="O15" s="1">
        <f t="array" ref="O15">INDEX(G16:G24,MATCH(B12,F16:F24,1))</f>
        <v>2800</v>
      </c>
      <c r="P15" s="1">
        <f t="array" ref="P15">INDEX(H16:H24,MATCH(B12,F16:F24,1))</f>
        <v>3080</v>
      </c>
      <c r="Q15" s="1">
        <f t="array" ref="Q15">INDEX(I16:I24,MATCH(B12,F16:F24,1))</f>
        <v>3395</v>
      </c>
      <c r="R15" s="1">
        <f t="array" ref="R15">INDEX(J16:J24,MATCH(B12,F16:F24,1))</f>
        <v>3765</v>
      </c>
      <c r="S15" s="4">
        <f t="array" ref="S15">INDEX(K16:K24,MATCH(B12,F16:F24,1))</f>
        <v>4195</v>
      </c>
    </row>
    <row r="16" spans="1:19" ht="12" customHeight="1">
      <c r="B16" s="3" t="s">
        <v>75</v>
      </c>
      <c r="C16" s="4" t="e">
        <f>Q19+(B4-Q18)*(Q21-Q19)/(Q20-Q18)</f>
        <v>#REF!</v>
      </c>
      <c r="F16" s="18">
        <v>0</v>
      </c>
      <c r="G16" s="2">
        <v>1190</v>
      </c>
      <c r="H16" s="2">
        <v>1290</v>
      </c>
      <c r="I16" s="2">
        <v>1390</v>
      </c>
      <c r="J16" s="2">
        <v>1495</v>
      </c>
      <c r="K16" s="2">
        <v>1605</v>
      </c>
      <c r="L16" s="3" t="s">
        <v>76</v>
      </c>
      <c r="M16" s="1">
        <f t="array" ref="M16">INDEX(G14:K14,MATCH(B4,G14:K14,1)+1)</f>
        <v>10</v>
      </c>
      <c r="N16" s="3" t="s">
        <v>76</v>
      </c>
      <c r="O16" s="1" t="e">
        <f t="array" ref="O16">INDEX(F16:F24,MATCH(B12,F16:F24,1)+1)</f>
        <v>#REF!</v>
      </c>
      <c r="P16" s="1"/>
      <c r="Q16" s="1"/>
      <c r="R16" s="1"/>
      <c r="S16" s="4"/>
    </row>
    <row r="17" spans="2:19" ht="12" customHeight="1">
      <c r="B17" s="3" t="s">
        <v>77</v>
      </c>
      <c r="C17" s="4" t="e">
        <f>Q31+(C4-Q30)*(Q33-Q31)/(Q32-Q30)</f>
        <v>#REF!</v>
      </c>
      <c r="F17" s="18">
        <v>1000</v>
      </c>
      <c r="G17" s="2">
        <v>1310</v>
      </c>
      <c r="H17" s="2">
        <v>1420</v>
      </c>
      <c r="I17" s="2">
        <v>1530</v>
      </c>
      <c r="J17" s="2">
        <v>1645</v>
      </c>
      <c r="K17" s="2">
        <v>1770</v>
      </c>
      <c r="L17" s="3" t="s">
        <v>78</v>
      </c>
      <c r="M17" s="1">
        <f t="array" ref="M17">INDEX(G16:K16,MATCH(B4,G14:K14,1)+1)</f>
        <v>1290</v>
      </c>
      <c r="N17" s="5" t="s">
        <v>78</v>
      </c>
      <c r="O17" s="6" t="e">
        <f t="array" ref="O17">INDEX(G16:G24,MATCH(B12,F16:F24,1)+1)</f>
        <v>#REF!</v>
      </c>
      <c r="P17" s="6" t="e">
        <f t="array" ref="P17">INDEX(H16:H24,MATCH(B12,F16:F24,1)+1)</f>
        <v>#REF!</v>
      </c>
      <c r="Q17" s="6" t="e">
        <f t="array" ref="Q17">INDEX(I16:I24,MATCH(B12,F16:F24,1)+1)</f>
        <v>#REF!</v>
      </c>
      <c r="R17" s="6" t="e">
        <f t="array" ref="R17">INDEX(J16:J24,MATCH(B12,F16:F24,1)+1)</f>
        <v>#REF!</v>
      </c>
      <c r="S17" s="32" t="e">
        <f t="array" ref="S17">INDEX(K16:K24,MATCH(B12,F16:F24,1)+1)</f>
        <v>#REF!</v>
      </c>
    </row>
    <row r="18" spans="2:19" ht="12" customHeight="1">
      <c r="B18" s="5" t="s">
        <v>79</v>
      </c>
      <c r="C18" s="32" t="e">
        <f>Q43+(C4-Q42)*(Q45-Q43)/(Q44-Q42)</f>
        <v>#REF!</v>
      </c>
      <c r="F18" s="18">
        <v>2000</v>
      </c>
      <c r="G18" s="2">
        <v>1445</v>
      </c>
      <c r="H18" s="2">
        <v>1565</v>
      </c>
      <c r="I18" s="2">
        <v>1690</v>
      </c>
      <c r="J18" s="2">
        <v>1820</v>
      </c>
      <c r="K18" s="2">
        <v>1960</v>
      </c>
      <c r="L18" s="3"/>
      <c r="M18" s="1"/>
      <c r="N18" s="39">
        <v>0</v>
      </c>
      <c r="O18" s="12" t="e">
        <f>O15+(B12-O14)*(O17-O15)/(O16-O14)</f>
        <v>#REF!</v>
      </c>
      <c r="P18" s="12" t="s">
        <v>70</v>
      </c>
      <c r="Q18" s="13">
        <f t="array" ref="Q18">INDEX(G14:K14,MATCH(B4,G14:K14,1))</f>
        <v>0</v>
      </c>
      <c r="R18" s="1"/>
      <c r="S18" s="4"/>
    </row>
    <row r="19" spans="2:19" ht="12" customHeight="1">
      <c r="F19" s="18">
        <v>3000</v>
      </c>
      <c r="G19" s="2">
        <v>1600</v>
      </c>
      <c r="H19" s="2">
        <v>1730</v>
      </c>
      <c r="I19" s="2">
        <v>1870</v>
      </c>
      <c r="J19" s="2">
        <v>2020</v>
      </c>
      <c r="K19" s="2">
        <v>2185</v>
      </c>
      <c r="L19" s="3"/>
      <c r="M19" s="1"/>
      <c r="N19" s="40">
        <v>10</v>
      </c>
      <c r="O19" s="1" t="e">
        <f>P15+(B12-O14)*(P17-P15)/(O16-O14)</f>
        <v>#REF!</v>
      </c>
      <c r="P19" s="1" t="s">
        <v>74</v>
      </c>
      <c r="Q19" s="4" t="e">
        <f t="array" ref="Q19">INDEX(O18:O22,MATCH(B4,G14:K14,1))</f>
        <v>#REF!</v>
      </c>
      <c r="R19" s="1"/>
      <c r="S19" s="4"/>
    </row>
    <row r="20" spans="2:19" ht="12" customHeight="1">
      <c r="F20" s="18">
        <v>4000</v>
      </c>
      <c r="G20" s="2">
        <v>1775</v>
      </c>
      <c r="H20" s="2">
        <v>1920</v>
      </c>
      <c r="I20" s="2">
        <v>2080</v>
      </c>
      <c r="J20" s="2">
        <v>2250</v>
      </c>
      <c r="K20" s="2">
        <v>2440</v>
      </c>
      <c r="L20" s="3"/>
      <c r="M20" s="1"/>
      <c r="N20" s="40">
        <v>20</v>
      </c>
      <c r="O20" s="1" t="e">
        <f>Q15+(B12-O14)*(Q17-Q15)/(O16-O14)</f>
        <v>#REF!</v>
      </c>
      <c r="P20" s="1" t="s">
        <v>76</v>
      </c>
      <c r="Q20" s="4">
        <f t="array" ref="Q20">INDEX(G14:K14,MATCH(B4,G14:K14,1)+1)</f>
        <v>10</v>
      </c>
      <c r="R20" s="1"/>
      <c r="S20" s="4"/>
    </row>
    <row r="21" spans="2:19" ht="12" customHeight="1">
      <c r="C21" s="41"/>
      <c r="F21" s="18">
        <v>5000</v>
      </c>
      <c r="G21" s="2">
        <v>1970</v>
      </c>
      <c r="H21" s="2">
        <v>2140</v>
      </c>
      <c r="I21" s="2">
        <v>2320</v>
      </c>
      <c r="J21" s="2">
        <v>2525</v>
      </c>
      <c r="K21" s="2">
        <v>2750</v>
      </c>
      <c r="L21" s="42"/>
      <c r="M21" s="43"/>
      <c r="N21" s="44">
        <v>30</v>
      </c>
      <c r="O21" s="45" t="e">
        <f>R15+(B12-O14)*(R17-R15)/(O16-O14)</f>
        <v>#REF!</v>
      </c>
      <c r="P21" s="1" t="s">
        <v>78</v>
      </c>
      <c r="Q21" s="4" t="e">
        <f t="array" ref="Q21">INDEX(O18:O22,MATCH(B4,G14:K14,1)+1)</f>
        <v>#REF!</v>
      </c>
      <c r="R21" s="1"/>
      <c r="S21" s="4"/>
    </row>
    <row r="22" spans="2:19" ht="12" customHeight="1">
      <c r="F22" s="18">
        <v>6000</v>
      </c>
      <c r="G22" s="2">
        <v>2200</v>
      </c>
      <c r="H22" s="2">
        <v>2395</v>
      </c>
      <c r="I22" s="2">
        <v>2610</v>
      </c>
      <c r="J22" s="2">
        <v>2855</v>
      </c>
      <c r="K22" s="2">
        <v>3125</v>
      </c>
      <c r="L22" s="3"/>
      <c r="M22" s="1"/>
      <c r="N22" s="46">
        <v>40</v>
      </c>
      <c r="O22" s="6" t="e">
        <f>S15+(B12-O14)*(S17-S15)/(O16-O14)</f>
        <v>#REF!</v>
      </c>
      <c r="P22" s="6"/>
      <c r="Q22" s="32"/>
      <c r="R22" s="1"/>
      <c r="S22" s="4"/>
    </row>
    <row r="23" spans="2:19" ht="12" customHeight="1">
      <c r="F23" s="18">
        <v>7000</v>
      </c>
      <c r="G23" s="2">
        <v>2470</v>
      </c>
      <c r="H23" s="2">
        <v>2705</v>
      </c>
      <c r="I23" s="2">
        <v>2960</v>
      </c>
      <c r="J23" s="2">
        <v>3255</v>
      </c>
      <c r="K23" s="2">
        <v>3590</v>
      </c>
      <c r="L23" s="3"/>
      <c r="M23" s="1"/>
      <c r="N23" s="1"/>
      <c r="O23" s="1"/>
      <c r="P23" s="1"/>
      <c r="Q23" s="1"/>
      <c r="R23" s="1"/>
      <c r="S23" s="4"/>
    </row>
    <row r="24" spans="2:19" ht="12" customHeight="1">
      <c r="F24" s="18">
        <v>8000</v>
      </c>
      <c r="G24" s="2">
        <v>2800</v>
      </c>
      <c r="H24" s="2">
        <v>3080</v>
      </c>
      <c r="I24" s="2">
        <v>3395</v>
      </c>
      <c r="J24" s="2">
        <v>3765</v>
      </c>
      <c r="K24" s="2">
        <v>4195</v>
      </c>
      <c r="L24" s="5"/>
      <c r="M24" s="6"/>
      <c r="N24" s="6"/>
      <c r="O24" s="6"/>
      <c r="P24" s="6"/>
      <c r="Q24" s="6"/>
      <c r="R24" s="6"/>
      <c r="S24" s="32"/>
    </row>
    <row r="25" spans="2:19" ht="17.25" customHeight="1">
      <c r="F25" s="149" t="s">
        <v>80</v>
      </c>
      <c r="G25" s="150"/>
      <c r="H25" s="150"/>
      <c r="I25" s="150"/>
      <c r="J25" s="150"/>
      <c r="K25" s="151"/>
      <c r="L25" s="12" t="s">
        <v>50</v>
      </c>
      <c r="M25" s="12"/>
      <c r="N25" s="24" t="s">
        <v>81</v>
      </c>
      <c r="O25" s="12"/>
      <c r="P25" s="12"/>
      <c r="Q25" s="12"/>
      <c r="R25" s="12"/>
      <c r="S25" s="13"/>
    </row>
    <row r="26" spans="2:19" ht="12" customHeight="1">
      <c r="F26" s="18" t="s">
        <v>52</v>
      </c>
      <c r="G26" s="2">
        <v>0</v>
      </c>
      <c r="H26" s="2">
        <v>10</v>
      </c>
      <c r="I26" s="2">
        <v>20</v>
      </c>
      <c r="J26" s="2">
        <v>30</v>
      </c>
      <c r="K26" s="2">
        <v>40</v>
      </c>
      <c r="L26" s="3" t="s">
        <v>70</v>
      </c>
      <c r="M26" s="1">
        <f t="array" ref="M26">INDEX(G26:K26,MATCH(C4,G26:K26,1))</f>
        <v>0</v>
      </c>
      <c r="N26" s="3" t="s">
        <v>70</v>
      </c>
      <c r="O26" s="1">
        <f t="array" ref="O26">INDEX(F28:F36,MATCH(C12,F28:F36,1))</f>
        <v>8000</v>
      </c>
      <c r="P26" s="1"/>
      <c r="Q26" s="1"/>
      <c r="R26" s="1"/>
      <c r="S26" s="4"/>
    </row>
    <row r="27" spans="2:19" ht="12" customHeight="1">
      <c r="F27" s="18" t="s">
        <v>55</v>
      </c>
      <c r="G27" s="1" t="s">
        <v>56</v>
      </c>
      <c r="H27" s="1" t="s">
        <v>56</v>
      </c>
      <c r="I27" s="1" t="s">
        <v>56</v>
      </c>
      <c r="J27" s="1" t="s">
        <v>56</v>
      </c>
      <c r="K27" s="1" t="s">
        <v>56</v>
      </c>
      <c r="L27" s="3" t="s">
        <v>74</v>
      </c>
      <c r="M27" s="1">
        <f t="array" ref="M27">INDEX(G28:K28,MATCH(C4,G14:K14,1))</f>
        <v>450</v>
      </c>
      <c r="N27" s="3" t="s">
        <v>74</v>
      </c>
      <c r="O27" s="1">
        <f t="array" ref="O27">INDEX(G28:G36,MATCH(C12,F28:F36,1))</f>
        <v>605</v>
      </c>
      <c r="P27" s="1">
        <f t="array" ref="P27">INDEX(H28:H36,MATCH(C12,F28:F36,1))</f>
        <v>630</v>
      </c>
      <c r="Q27" s="1">
        <f t="array" ref="Q27">INDEX(I28:I36,MATCH(C12,F28:F36,1))</f>
        <v>650</v>
      </c>
      <c r="R27" s="1">
        <f t="array" ref="R27">INDEX(J28:J36,MATCH(C12,F28:F36,1))</f>
        <v>675</v>
      </c>
      <c r="S27" s="4">
        <f t="array" ref="S27">INDEX(K28:K36,MATCH(C12,F28:F36,1))</f>
        <v>695</v>
      </c>
    </row>
    <row r="28" spans="2:19" ht="12" customHeight="1">
      <c r="F28" s="18">
        <v>0</v>
      </c>
      <c r="G28" s="2">
        <v>450</v>
      </c>
      <c r="H28" s="2">
        <v>465</v>
      </c>
      <c r="I28" s="2">
        <v>485</v>
      </c>
      <c r="J28" s="2">
        <v>500</v>
      </c>
      <c r="K28" s="2">
        <v>515</v>
      </c>
      <c r="L28" s="3" t="s">
        <v>76</v>
      </c>
      <c r="M28" s="1">
        <f t="array" ref="M28">INDEX(G26:K26,MATCH(C4,G26:K26,1)+1)</f>
        <v>10</v>
      </c>
      <c r="N28" s="3" t="s">
        <v>76</v>
      </c>
      <c r="O28" s="1" t="e">
        <f t="array" ref="O28">INDEX(F28:F36,MATCH(C12,F28:F36,1)+1)</f>
        <v>#REF!</v>
      </c>
      <c r="P28" s="1"/>
      <c r="Q28" s="1"/>
      <c r="R28" s="1"/>
      <c r="S28" s="4"/>
    </row>
    <row r="29" spans="2:19" ht="12" customHeight="1">
      <c r="F29" s="18">
        <v>1000</v>
      </c>
      <c r="G29" s="2">
        <v>465</v>
      </c>
      <c r="H29" s="2">
        <v>485</v>
      </c>
      <c r="I29" s="2">
        <v>500</v>
      </c>
      <c r="J29" s="2">
        <v>520</v>
      </c>
      <c r="K29" s="2">
        <v>535</v>
      </c>
      <c r="L29" s="3" t="s">
        <v>78</v>
      </c>
      <c r="M29" s="1">
        <f t="array" ref="M29">INDEX(G28:K28,MATCH(C4,G26:K26,1)+1)</f>
        <v>465</v>
      </c>
      <c r="N29" s="5" t="s">
        <v>78</v>
      </c>
      <c r="O29" s="6" t="e">
        <f t="array" ref="O29">INDEX(G28:G36,MATCH(C12,F28:F36,1)+1)</f>
        <v>#REF!</v>
      </c>
      <c r="P29" s="6" t="e">
        <f t="array" ref="P29">INDEX(H28:H36,MATCH(C12,F28:F36,1)+1)</f>
        <v>#REF!</v>
      </c>
      <c r="Q29" s="6" t="e">
        <f t="array" ref="Q29">INDEX(I28:I36,MATCH(C12,F28:F36,1)+1)</f>
        <v>#REF!</v>
      </c>
      <c r="R29" s="6" t="e">
        <f t="array" ref="R29">INDEX(J28:J36,MATCH(C12,F28:F36,1)+1)</f>
        <v>#REF!</v>
      </c>
      <c r="S29" s="32" t="e">
        <f t="array" ref="S29">INDEX(K28:K36,MATCH(C12,F28:F36,1)+1)</f>
        <v>#REF!</v>
      </c>
    </row>
    <row r="30" spans="2:19" ht="12" customHeight="1">
      <c r="F30" s="18">
        <v>2000</v>
      </c>
      <c r="G30" s="2">
        <v>485</v>
      </c>
      <c r="H30" s="2">
        <v>500</v>
      </c>
      <c r="I30" s="2">
        <v>520</v>
      </c>
      <c r="J30" s="2">
        <v>535</v>
      </c>
      <c r="K30" s="2">
        <v>555</v>
      </c>
      <c r="L30" s="3"/>
      <c r="M30" s="1"/>
      <c r="N30" s="39">
        <v>0</v>
      </c>
      <c r="O30" s="12" t="e">
        <f>O27+(C12-O26)*(O29-O27)/(O28-O26)</f>
        <v>#REF!</v>
      </c>
      <c r="P30" s="12" t="s">
        <v>70</v>
      </c>
      <c r="Q30" s="13">
        <f t="array" ref="Q30">INDEX(G26:K26,MATCH(C4,G26:K26,1))</f>
        <v>0</v>
      </c>
      <c r="R30" s="1"/>
      <c r="S30" s="4"/>
    </row>
    <row r="31" spans="2:19" ht="12" customHeight="1">
      <c r="F31" s="18">
        <v>3000</v>
      </c>
      <c r="G31" s="2">
        <v>500</v>
      </c>
      <c r="H31" s="2">
        <v>520</v>
      </c>
      <c r="I31" s="2">
        <v>540</v>
      </c>
      <c r="J31" s="2">
        <v>560</v>
      </c>
      <c r="K31" s="2">
        <v>575</v>
      </c>
      <c r="L31" s="3"/>
      <c r="M31" s="1"/>
      <c r="N31" s="40">
        <v>10</v>
      </c>
      <c r="O31" s="1" t="e">
        <f>P27+(C12-O26)*(P29-P27)/(O28-O26)</f>
        <v>#REF!</v>
      </c>
      <c r="P31" s="1" t="s">
        <v>74</v>
      </c>
      <c r="Q31" s="4" t="e">
        <f t="array" ref="Q31">INDEX(O30:O34,MATCH(C4,G26:K26,1))</f>
        <v>#REF!</v>
      </c>
      <c r="R31" s="1"/>
      <c r="S31" s="4"/>
    </row>
    <row r="32" spans="2:19" ht="12" customHeight="1">
      <c r="F32" s="18">
        <v>4000</v>
      </c>
      <c r="G32" s="2">
        <v>520</v>
      </c>
      <c r="H32" s="2">
        <v>540</v>
      </c>
      <c r="I32" s="2">
        <v>560</v>
      </c>
      <c r="J32" s="2">
        <v>580</v>
      </c>
      <c r="K32" s="2">
        <v>600</v>
      </c>
      <c r="L32" s="3"/>
      <c r="M32" s="1"/>
      <c r="N32" s="40">
        <v>20</v>
      </c>
      <c r="O32" s="1" t="e">
        <f>Q27+(C12-O26)*(Q29-Q27)/(O28-O26)</f>
        <v>#REF!</v>
      </c>
      <c r="P32" s="1" t="s">
        <v>76</v>
      </c>
      <c r="Q32" s="4">
        <f t="array" ref="Q32">INDEX(G26:K26,MATCH(C4,G26:K26,1)+1)</f>
        <v>10</v>
      </c>
      <c r="R32" s="1"/>
      <c r="S32" s="4"/>
    </row>
    <row r="33" spans="6:19" ht="12" customHeight="1">
      <c r="F33" s="18">
        <v>5000</v>
      </c>
      <c r="G33" s="2">
        <v>540</v>
      </c>
      <c r="H33" s="2">
        <v>560</v>
      </c>
      <c r="I33" s="2">
        <v>580</v>
      </c>
      <c r="J33" s="2">
        <v>600</v>
      </c>
      <c r="K33" s="2">
        <v>620</v>
      </c>
      <c r="L33" s="3"/>
      <c r="M33" s="1"/>
      <c r="N33" s="44">
        <v>30</v>
      </c>
      <c r="O33" s="45" t="e">
        <f>R27+(C12-O26)*(R29-R27)/(O28-O26)</f>
        <v>#REF!</v>
      </c>
      <c r="P33" s="1" t="s">
        <v>78</v>
      </c>
      <c r="Q33" s="4" t="e">
        <f t="array" ref="Q33">INDEX(O30:O34,MATCH(C4,G26:K26,1)+1)</f>
        <v>#REF!</v>
      </c>
      <c r="R33" s="1"/>
      <c r="S33" s="4"/>
    </row>
    <row r="34" spans="6:19" ht="12" customHeight="1">
      <c r="F34" s="18">
        <v>6000</v>
      </c>
      <c r="G34" s="2">
        <v>560</v>
      </c>
      <c r="H34" s="2">
        <v>580</v>
      </c>
      <c r="I34" s="2">
        <v>605</v>
      </c>
      <c r="J34" s="2">
        <v>625</v>
      </c>
      <c r="K34" s="2">
        <v>640</v>
      </c>
      <c r="L34" s="3"/>
      <c r="M34" s="1"/>
      <c r="N34" s="46">
        <v>40</v>
      </c>
      <c r="O34" s="6" t="e">
        <f>S27+(C12-O26)*(S29-S27)/(O28-O26)</f>
        <v>#REF!</v>
      </c>
      <c r="P34" s="6"/>
      <c r="Q34" s="32"/>
      <c r="R34" s="1"/>
      <c r="S34" s="4"/>
    </row>
    <row r="35" spans="6:19" ht="12" customHeight="1">
      <c r="F35" s="18">
        <v>7000</v>
      </c>
      <c r="G35" s="2">
        <v>585</v>
      </c>
      <c r="H35" s="2">
        <v>605</v>
      </c>
      <c r="I35" s="2">
        <v>625</v>
      </c>
      <c r="J35" s="2">
        <v>650</v>
      </c>
      <c r="K35" s="2">
        <v>670</v>
      </c>
      <c r="L35" s="3"/>
      <c r="M35" s="1"/>
      <c r="N35" s="1"/>
      <c r="O35" s="1"/>
      <c r="P35" s="1"/>
      <c r="Q35" s="1"/>
      <c r="R35" s="1"/>
      <c r="S35" s="4"/>
    </row>
    <row r="36" spans="6:19" ht="12" customHeight="1">
      <c r="F36" s="34">
        <v>8000</v>
      </c>
      <c r="G36" s="47">
        <v>605</v>
      </c>
      <c r="H36" s="47">
        <v>630</v>
      </c>
      <c r="I36" s="47">
        <v>650</v>
      </c>
      <c r="J36" s="47">
        <v>675</v>
      </c>
      <c r="K36" s="47">
        <v>695</v>
      </c>
      <c r="L36" s="5"/>
      <c r="M36" s="6"/>
      <c r="N36" s="6"/>
      <c r="O36" s="6"/>
      <c r="P36" s="6"/>
      <c r="Q36" s="6"/>
      <c r="R36" s="6"/>
      <c r="S36" s="32"/>
    </row>
    <row r="37" spans="6:19" ht="12" customHeight="1">
      <c r="F37" s="149" t="s">
        <v>82</v>
      </c>
      <c r="G37" s="150"/>
      <c r="H37" s="150"/>
      <c r="I37" s="150"/>
      <c r="J37" s="150"/>
      <c r="K37" s="151"/>
      <c r="L37" s="12" t="s">
        <v>50</v>
      </c>
      <c r="M37" s="12"/>
      <c r="N37" s="24" t="s">
        <v>81</v>
      </c>
      <c r="O37" s="12"/>
      <c r="P37" s="12"/>
      <c r="Q37" s="12"/>
      <c r="R37" s="12"/>
      <c r="S37" s="13"/>
    </row>
    <row r="38" spans="6:19" ht="12" customHeight="1">
      <c r="F38" s="48" t="s">
        <v>52</v>
      </c>
      <c r="G38" s="49">
        <v>0</v>
      </c>
      <c r="H38" s="49">
        <v>10</v>
      </c>
      <c r="I38" s="49">
        <v>20</v>
      </c>
      <c r="J38" s="49">
        <v>30</v>
      </c>
      <c r="K38" s="50">
        <v>40</v>
      </c>
      <c r="L38" s="3" t="s">
        <v>70</v>
      </c>
      <c r="M38" s="1">
        <f t="array" ref="M38">INDEX(G38:K38,MATCH(C4,G38:K38,1))</f>
        <v>0</v>
      </c>
      <c r="N38" s="3" t="s">
        <v>70</v>
      </c>
      <c r="O38" s="1">
        <f t="array" ref="O38">INDEX(F40:F48,MATCH(C12,F40:F48,1))</f>
        <v>8000</v>
      </c>
      <c r="P38" s="1"/>
      <c r="Q38" s="1"/>
      <c r="R38" s="1"/>
      <c r="S38" s="4"/>
    </row>
    <row r="39" spans="6:19" ht="12" customHeight="1">
      <c r="F39" s="18" t="s">
        <v>55</v>
      </c>
      <c r="G39" s="2" t="s">
        <v>72</v>
      </c>
      <c r="H39" s="2" t="s">
        <v>73</v>
      </c>
      <c r="I39" s="2" t="s">
        <v>73</v>
      </c>
      <c r="J39" s="2" t="s">
        <v>73</v>
      </c>
      <c r="K39" s="16" t="s">
        <v>73</v>
      </c>
      <c r="L39" s="3" t="s">
        <v>74</v>
      </c>
      <c r="M39" s="1">
        <f t="array" ref="M39">INDEX(G40:K40,MATCH(C4,G26:K26,1))</f>
        <v>1160</v>
      </c>
      <c r="N39" s="3" t="s">
        <v>74</v>
      </c>
      <c r="O39" s="1">
        <f t="array" ref="O39">INDEX(G40:G48,MATCH(C12,F40:F48,1))</f>
        <v>1410</v>
      </c>
      <c r="P39" s="1">
        <f t="array" ref="P39">INDEX(H40:H48,MATCH(C12,F40:F48,1))</f>
        <v>1450</v>
      </c>
      <c r="Q39" s="1">
        <f t="array" ref="Q39">INDEX(I40:I48,MATCH(C12,F40:F48,1))</f>
        <v>1480</v>
      </c>
      <c r="R39" s="1">
        <f t="array" ref="R39">INDEX(J40:J48,MATCH(C12,F40:F48,1))</f>
        <v>1520</v>
      </c>
      <c r="S39" s="4">
        <f t="array" ref="S39">INDEX(K40:K48,MATCH(C12,F40:F48,1))</f>
        <v>1555</v>
      </c>
    </row>
    <row r="40" spans="6:19" ht="12" customHeight="1">
      <c r="F40" s="18">
        <v>0</v>
      </c>
      <c r="G40" s="2">
        <v>1160</v>
      </c>
      <c r="H40" s="2">
        <v>1185</v>
      </c>
      <c r="I40" s="2">
        <v>1215</v>
      </c>
      <c r="J40" s="2">
        <v>1240</v>
      </c>
      <c r="K40" s="16">
        <v>1265</v>
      </c>
      <c r="L40" s="3" t="s">
        <v>76</v>
      </c>
      <c r="M40" s="1">
        <f t="array" ref="M40">INDEX(G38:K38,MATCH(C4,G38:K38,1)+1)</f>
        <v>10</v>
      </c>
      <c r="N40" s="3" t="s">
        <v>76</v>
      </c>
      <c r="O40" s="1" t="e">
        <f t="array" ref="O40">INDEX(F40:F48,MATCH(C12,F40:F48,1)+1)</f>
        <v>#REF!</v>
      </c>
      <c r="P40" s="1"/>
      <c r="Q40" s="1"/>
      <c r="R40" s="1"/>
      <c r="S40" s="4"/>
    </row>
    <row r="41" spans="6:19" ht="12" customHeight="1">
      <c r="F41" s="18">
        <v>1000</v>
      </c>
      <c r="G41" s="2">
        <v>1185</v>
      </c>
      <c r="H41" s="2">
        <v>1215</v>
      </c>
      <c r="I41" s="2">
        <v>1240</v>
      </c>
      <c r="J41" s="2">
        <v>1270</v>
      </c>
      <c r="K41" s="16">
        <v>1295</v>
      </c>
      <c r="L41" s="3" t="s">
        <v>78</v>
      </c>
      <c r="M41" s="1">
        <f t="array" ref="M41">INDEX(G40:K40,MATCH(C5,G38:K38,1)+1)</f>
        <v>1185</v>
      </c>
      <c r="N41" s="5" t="s">
        <v>78</v>
      </c>
      <c r="O41" s="6" t="e">
        <f t="array" ref="O41">INDEX(G40:G48,MATCH(C12,F40:F48,1)+1)</f>
        <v>#REF!</v>
      </c>
      <c r="P41" s="6" t="e">
        <f t="array" ref="P41">INDEX(H40:H48,MATCH(C12,F40:F48,1)+1)</f>
        <v>#REF!</v>
      </c>
      <c r="Q41" s="6" t="e">
        <f t="array" ref="Q41">INDEX(I40:I48,MATCH(C12,F40:F48,1)+1)</f>
        <v>#REF!</v>
      </c>
      <c r="R41" s="6" t="e">
        <f t="array" ref="R41">INDEX(J40:J48,MATCH(C12,F40:F48,1)+1)</f>
        <v>#REF!</v>
      </c>
      <c r="S41" s="32" t="e">
        <f t="array" ref="S41">INDEX(K40:K48,MATCH(C12,F40:F48,1)+1)</f>
        <v>#REF!</v>
      </c>
    </row>
    <row r="42" spans="6:19" ht="12" customHeight="1">
      <c r="F42" s="18">
        <v>2000</v>
      </c>
      <c r="G42" s="2">
        <v>1215</v>
      </c>
      <c r="H42" s="2">
        <v>1240</v>
      </c>
      <c r="I42" s="2">
        <v>1270</v>
      </c>
      <c r="J42" s="2">
        <v>1300</v>
      </c>
      <c r="K42" s="16">
        <v>1330</v>
      </c>
      <c r="L42" s="3"/>
      <c r="M42" s="1"/>
      <c r="N42" s="39">
        <v>0</v>
      </c>
      <c r="O42" s="12" t="e">
        <f>O39+(C12-O38)*(O41-O39)/(O40-O38)</f>
        <v>#REF!</v>
      </c>
      <c r="P42" s="12" t="s">
        <v>70</v>
      </c>
      <c r="Q42" s="13">
        <f t="array" ref="Q42">INDEX(G38:K38,MATCH(C4,G38:K38,1))</f>
        <v>0</v>
      </c>
      <c r="R42" s="1"/>
      <c r="S42" s="4"/>
    </row>
    <row r="43" spans="6:19" ht="12" customHeight="1">
      <c r="F43" s="18">
        <v>3000</v>
      </c>
      <c r="G43" s="2">
        <v>1240</v>
      </c>
      <c r="H43" s="2">
        <v>1275</v>
      </c>
      <c r="I43" s="2">
        <v>1305</v>
      </c>
      <c r="J43" s="2">
        <v>1335</v>
      </c>
      <c r="K43" s="16">
        <v>1360</v>
      </c>
      <c r="L43" s="3"/>
      <c r="M43" s="1"/>
      <c r="N43" s="40">
        <v>10</v>
      </c>
      <c r="O43" s="1" t="e">
        <f>P39+(C12-O38)*(P41-P39)/(O40-O38)</f>
        <v>#REF!</v>
      </c>
      <c r="P43" s="1" t="s">
        <v>74</v>
      </c>
      <c r="Q43" s="4" t="e">
        <f t="array" ref="Q43">INDEX(O42:O46,MATCH(C4,G38:K38,1))</f>
        <v>#REF!</v>
      </c>
      <c r="R43" s="1"/>
      <c r="S43" s="4"/>
    </row>
    <row r="44" spans="6:19" ht="12" customHeight="1">
      <c r="F44" s="18">
        <v>4000</v>
      </c>
      <c r="G44" s="2">
        <v>1275</v>
      </c>
      <c r="H44" s="2">
        <v>1305</v>
      </c>
      <c r="I44" s="2">
        <v>1335</v>
      </c>
      <c r="J44" s="2">
        <v>1370</v>
      </c>
      <c r="K44" s="16">
        <v>1400</v>
      </c>
      <c r="L44" s="3"/>
      <c r="M44" s="1"/>
      <c r="N44" s="40">
        <v>20</v>
      </c>
      <c r="O44" s="1" t="e">
        <f>Q39+(C12-O38)*(Q41-Q39)/(O40-O38)</f>
        <v>#REF!</v>
      </c>
      <c r="P44" s="1" t="s">
        <v>76</v>
      </c>
      <c r="Q44" s="4">
        <f t="array" ref="Q44">INDEX(G38:K38,MATCH(C4,G38:K38,1)+1)</f>
        <v>10</v>
      </c>
      <c r="R44" s="1"/>
      <c r="S44" s="4"/>
    </row>
    <row r="45" spans="6:19" ht="12" customHeight="1">
      <c r="F45" s="18">
        <v>5000</v>
      </c>
      <c r="G45" s="2">
        <v>1305</v>
      </c>
      <c r="H45" s="2">
        <v>1335</v>
      </c>
      <c r="I45" s="2">
        <v>1370</v>
      </c>
      <c r="J45" s="2">
        <v>1400</v>
      </c>
      <c r="K45" s="16">
        <v>1435</v>
      </c>
      <c r="L45" s="3"/>
      <c r="M45" s="1"/>
      <c r="N45" s="44">
        <v>30</v>
      </c>
      <c r="O45" s="45" t="e">
        <f>R39+(C12-O38)*(R41-R39)/(O40-O38)</f>
        <v>#REF!</v>
      </c>
      <c r="P45" s="1" t="s">
        <v>78</v>
      </c>
      <c r="Q45" s="4" t="e">
        <f t="array" ref="Q45">INDEX(O42:O46,MATCH(C4,G38:K38,1)+1)</f>
        <v>#REF!</v>
      </c>
      <c r="R45" s="1"/>
      <c r="S45" s="4"/>
    </row>
    <row r="46" spans="6:19" ht="12" customHeight="1">
      <c r="F46" s="18">
        <v>6000</v>
      </c>
      <c r="G46" s="2">
        <v>1340</v>
      </c>
      <c r="H46" s="2">
        <v>1370</v>
      </c>
      <c r="I46" s="2">
        <v>1410</v>
      </c>
      <c r="J46" s="2">
        <v>1440</v>
      </c>
      <c r="K46" s="16">
        <v>1475</v>
      </c>
      <c r="L46" s="3"/>
      <c r="M46" s="1"/>
      <c r="N46" s="46">
        <v>40</v>
      </c>
      <c r="O46" s="6" t="e">
        <f>S39+(C12-O38)*(S41-S39)/(O40-O38)</f>
        <v>#REF!</v>
      </c>
      <c r="P46" s="6"/>
      <c r="Q46" s="32"/>
      <c r="R46" s="1"/>
      <c r="S46" s="4"/>
    </row>
    <row r="47" spans="6:19" ht="12" customHeight="1">
      <c r="F47" s="18">
        <v>7000</v>
      </c>
      <c r="G47" s="2">
        <v>1375</v>
      </c>
      <c r="H47" s="2">
        <v>1410</v>
      </c>
      <c r="I47" s="2">
        <v>1440</v>
      </c>
      <c r="J47" s="2">
        <v>1480</v>
      </c>
      <c r="K47" s="16">
        <v>1515</v>
      </c>
      <c r="L47" s="3"/>
      <c r="M47" s="1"/>
      <c r="N47" s="1"/>
      <c r="O47" s="1"/>
      <c r="P47" s="1"/>
      <c r="Q47" s="1"/>
      <c r="R47" s="1"/>
      <c r="S47" s="4"/>
    </row>
    <row r="48" spans="6:19" ht="12" customHeight="1">
      <c r="F48" s="34">
        <v>8000</v>
      </c>
      <c r="G48" s="47">
        <v>1410</v>
      </c>
      <c r="H48" s="47">
        <v>1450</v>
      </c>
      <c r="I48" s="47">
        <v>1480</v>
      </c>
      <c r="J48" s="47">
        <v>1520</v>
      </c>
      <c r="K48" s="51">
        <v>1555</v>
      </c>
      <c r="L48" s="5"/>
      <c r="M48" s="6"/>
      <c r="N48" s="6"/>
      <c r="O48" s="6"/>
      <c r="P48" s="6"/>
      <c r="Q48" s="6"/>
      <c r="R48" s="6"/>
      <c r="S48" s="32"/>
    </row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</sheetData>
  <mergeCells count="7">
    <mergeCell ref="F37:K37"/>
    <mergeCell ref="A1:B1"/>
    <mergeCell ref="C1:D1"/>
    <mergeCell ref="F1:K1"/>
    <mergeCell ref="F13:K13"/>
    <mergeCell ref="F25:K25"/>
    <mergeCell ref="B14:C14"/>
  </mergeCells>
  <pageMargins left="0.78749999999999998" right="0.78749999999999998" top="1.0527777777777778" bottom="1.0527777777777778" header="0" footer="0"/>
  <pageSetup orientation="portrait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Weight and Balance</vt:lpstr>
      <vt:lpstr>Performance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Leighton Thron</dc:creator>
  <cp:lastModifiedBy>Lake Elmo Aero</cp:lastModifiedBy>
  <cp:lastPrinted>2020-03-02T14:05:18Z</cp:lastPrinted>
  <dcterms:created xsi:type="dcterms:W3CDTF">2019-09-05T17:30:02Z</dcterms:created>
  <dcterms:modified xsi:type="dcterms:W3CDTF">2020-10-10T12:29:34Z</dcterms:modified>
</cp:coreProperties>
</file>