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H:\.shortcut-targets-by-id\1qrysGJmP-nQ5H_VvKVsotkOeCl6aAVqS\Lake Elmo Aero\Flight Training\Aircraft\C-172N N737YU\"/>
    </mc:Choice>
  </mc:AlternateContent>
  <xr:revisionPtr revIDLastSave="0" documentId="13_ncr:1_{D687A1E3-37FC-48D3-BADB-5E0D69795ABE}" xr6:coauthVersionLast="47" xr6:coauthVersionMax="47" xr10:uidLastSave="{00000000-0000-0000-0000-000000000000}"/>
  <bookViews>
    <workbookView xWindow="-108" yWindow="-108" windowWidth="23256" windowHeight="13176" tabRatio="948" xr2:uid="{00000000-000D-0000-FFFF-FFFF00000000}"/>
  </bookViews>
  <sheets>
    <sheet name="W&amp;B" sheetId="1" r:id="rId1"/>
    <sheet name="Performance" sheetId="2" r:id="rId2"/>
  </sheets>
  <definedNames>
    <definedName name="_xlnm.Print_Area" localSheetId="0">'W&amp;B'!$B$2:$F$65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  <c r="D19" i="1"/>
  <c r="C24" i="1"/>
  <c r="D23" i="1"/>
  <c r="D17" i="1"/>
  <c r="B2" i="1" l="1"/>
  <c r="F23" i="1"/>
  <c r="C10" i="2"/>
  <c r="C9" i="2"/>
  <c r="C8" i="2"/>
  <c r="C7" i="2"/>
  <c r="C6" i="2"/>
  <c r="C5" i="2"/>
  <c r="M41" i="2" s="1"/>
  <c r="C4" i="2"/>
  <c r="Q30" i="2" s="1"/>
  <c r="C3" i="2"/>
  <c r="B10" i="2"/>
  <c r="B9" i="2"/>
  <c r="B8" i="2"/>
  <c r="B7" i="2"/>
  <c r="B6" i="2"/>
  <c r="B5" i="2"/>
  <c r="B4" i="2"/>
  <c r="Q18" i="2" s="1"/>
  <c r="B3" i="2"/>
  <c r="F36" i="1"/>
  <c r="E12" i="2" s="1"/>
  <c r="F35" i="1"/>
  <c r="E11" i="2" s="1"/>
  <c r="D35" i="1"/>
  <c r="C12" i="2" s="1"/>
  <c r="C35" i="1"/>
  <c r="C36" i="1"/>
  <c r="B13" i="2" s="1"/>
  <c r="D34" i="1"/>
  <c r="C11" i="2" s="1"/>
  <c r="C34" i="1"/>
  <c r="B11" i="2" s="1"/>
  <c r="F33" i="1"/>
  <c r="E10" i="2" s="1"/>
  <c r="F32" i="1"/>
  <c r="E9" i="2" s="1"/>
  <c r="F17" i="1"/>
  <c r="E16" i="1"/>
  <c r="F18" i="1"/>
  <c r="F20" i="1"/>
  <c r="F21" i="1"/>
  <c r="Q32" i="2"/>
  <c r="M40" i="2"/>
  <c r="M3" i="2"/>
  <c r="B12" i="2"/>
  <c r="Q5" i="2" s="1"/>
  <c r="S17" i="2"/>
  <c r="O5" i="2"/>
  <c r="O17" i="2"/>
  <c r="D22" i="1" l="1"/>
  <c r="B14" i="1" s="1"/>
  <c r="P5" i="2"/>
  <c r="R17" i="2"/>
  <c r="O14" i="2"/>
  <c r="M5" i="2"/>
  <c r="M27" i="2"/>
  <c r="M28" i="2"/>
  <c r="M17" i="2"/>
  <c r="Q20" i="2"/>
  <c r="Q7" i="2"/>
  <c r="Q44" i="2"/>
  <c r="M38" i="2"/>
  <c r="Q42" i="2"/>
  <c r="M29" i="2"/>
  <c r="M39" i="2"/>
  <c r="P15" i="2"/>
  <c r="Q3" i="2"/>
  <c r="O3" i="2"/>
  <c r="R3" i="2"/>
  <c r="S5" i="2"/>
  <c r="S15" i="2"/>
  <c r="Q17" i="2"/>
  <c r="P3" i="2"/>
  <c r="O2" i="2"/>
  <c r="P17" i="2"/>
  <c r="O4" i="2"/>
  <c r="O16" i="2"/>
  <c r="O22" i="2" s="1"/>
  <c r="R5" i="2"/>
  <c r="O15" i="2"/>
  <c r="O18" i="2" s="1"/>
  <c r="Q19" i="2" s="1"/>
  <c r="S3" i="2"/>
  <c r="O11" i="2" s="1"/>
  <c r="Q15" i="2"/>
  <c r="R15" i="2"/>
  <c r="M15" i="2"/>
  <c r="M4" i="2"/>
  <c r="F19" i="1"/>
  <c r="F22" i="1" s="1"/>
  <c r="F24" i="1" s="1"/>
  <c r="M16" i="2"/>
  <c r="O26" i="2"/>
  <c r="P39" i="2"/>
  <c r="O27" i="2"/>
  <c r="R41" i="2"/>
  <c r="Q39" i="2"/>
  <c r="P27" i="2"/>
  <c r="P41" i="2"/>
  <c r="Q41" i="2"/>
  <c r="S39" i="2"/>
  <c r="R39" i="2"/>
  <c r="O29" i="2"/>
  <c r="Q27" i="2"/>
  <c r="O39" i="2"/>
  <c r="S27" i="2"/>
  <c r="R29" i="2"/>
  <c r="P29" i="2"/>
  <c r="S41" i="2"/>
  <c r="O28" i="2"/>
  <c r="Q29" i="2"/>
  <c r="O41" i="2"/>
  <c r="O38" i="2"/>
  <c r="R27" i="2"/>
  <c r="S29" i="2"/>
  <c r="O40" i="2"/>
  <c r="M2" i="2"/>
  <c r="D36" i="1"/>
  <c r="C13" i="2" s="1"/>
  <c r="Q9" i="2"/>
  <c r="M14" i="2"/>
  <c r="M26" i="2"/>
  <c r="D24" i="1" l="1"/>
  <c r="E24" i="1" s="1"/>
  <c r="O7" i="2"/>
  <c r="Q8" i="2" s="1"/>
  <c r="O8" i="2"/>
  <c r="Q10" i="2" s="1"/>
  <c r="O19" i="2"/>
  <c r="Q21" i="2" s="1"/>
  <c r="O21" i="2"/>
  <c r="O20" i="2"/>
  <c r="C15" i="2"/>
  <c r="E3" i="2" s="1"/>
  <c r="F26" i="1" s="1"/>
  <c r="O30" i="2"/>
  <c r="Q31" i="2" s="1"/>
  <c r="O10" i="2"/>
  <c r="O9" i="2"/>
  <c r="E22" i="1"/>
  <c r="O34" i="2"/>
  <c r="C16" i="2"/>
  <c r="E4" i="2" s="1"/>
  <c r="F27" i="1" s="1"/>
  <c r="O43" i="2"/>
  <c r="Q45" i="2" s="1"/>
  <c r="O42" i="2"/>
  <c r="Q43" i="2" s="1"/>
  <c r="O32" i="2"/>
  <c r="O31" i="2"/>
  <c r="Q33" i="2" s="1"/>
  <c r="O46" i="2"/>
  <c r="O44" i="2"/>
  <c r="O33" i="2"/>
  <c r="O45" i="2"/>
  <c r="C17" i="2" l="1"/>
  <c r="E6" i="2" s="1"/>
  <c r="F29" i="1" s="1"/>
  <c r="C18" i="2"/>
  <c r="E7" i="2" s="1"/>
  <c r="F30" i="1" s="1"/>
</calcChain>
</file>

<file path=xl/sharedStrings.xml><?xml version="1.0" encoding="utf-8"?>
<sst xmlns="http://schemas.openxmlformats.org/spreadsheetml/2006/main" count="171" uniqueCount="86">
  <si>
    <t>USAGE:</t>
  </si>
  <si>
    <t>Performance Calculator</t>
  </si>
  <si>
    <t>Item</t>
  </si>
  <si>
    <t>Weight</t>
  </si>
  <si>
    <t>Arm</t>
  </si>
  <si>
    <t>Moment</t>
  </si>
  <si>
    <t>Fill out the areas in Yellow</t>
  </si>
  <si>
    <t>Weather Information:</t>
  </si>
  <si>
    <t>Performance:</t>
  </si>
  <si>
    <t>Aircraft Licensed Empty Weight</t>
  </si>
  <si>
    <t>Seat Occupancy Table:</t>
  </si>
  <si>
    <t>Field Elevation:</t>
  </si>
  <si>
    <t>Pilot:</t>
  </si>
  <si>
    <t>Temperature  C:</t>
  </si>
  <si>
    <t>Copilot:</t>
  </si>
  <si>
    <t>Dew Point C:</t>
  </si>
  <si>
    <t>Front Seats</t>
  </si>
  <si>
    <t>Rear Left:</t>
  </si>
  <si>
    <t>Altimeter Setting:</t>
  </si>
  <si>
    <t>Rear Seats</t>
  </si>
  <si>
    <t>Rear Right:</t>
  </si>
  <si>
    <t>Wind Direction:</t>
  </si>
  <si>
    <t>Baggage Area (120lbs Max)</t>
  </si>
  <si>
    <t>Wind Speed:</t>
  </si>
  <si>
    <t>Baggage Area 2 (50lbs Max)</t>
  </si>
  <si>
    <t>Runway Heading:</t>
  </si>
  <si>
    <t>Remaining Useful Load:</t>
  </si>
  <si>
    <t>Relative Humidity:</t>
  </si>
  <si>
    <t>Pressure Altitude:</t>
  </si>
  <si>
    <t>Density Altitude:</t>
  </si>
  <si>
    <t>Utility Category</t>
  </si>
  <si>
    <t>Loaded Moment</t>
  </si>
  <si>
    <t>Normal Category</t>
  </si>
  <si>
    <t>Loaded CG</t>
  </si>
  <si>
    <t>Takeoff Data: GND Roll</t>
  </si>
  <si>
    <t>Temp inter</t>
  </si>
  <si>
    <t>Alt inter</t>
  </si>
  <si>
    <t>Departure</t>
  </si>
  <si>
    <t>Destination</t>
  </si>
  <si>
    <t>Temp° C</t>
  </si>
  <si>
    <t>X1</t>
  </si>
  <si>
    <t>Take Off Ground Roll</t>
  </si>
  <si>
    <t>Press Alt</t>
  </si>
  <si>
    <t>GND Roll</t>
  </si>
  <si>
    <t>Y1</t>
  </si>
  <si>
    <t>Take Off 50ft Height</t>
  </si>
  <si>
    <t>X2</t>
  </si>
  <si>
    <t>Y2</t>
  </si>
  <si>
    <t>Landing Distance</t>
  </si>
  <si>
    <t>Landing 50ft Distance</t>
  </si>
  <si>
    <t>Departure Head Wind:</t>
  </si>
  <si>
    <t>Soft Field? Y or N:</t>
  </si>
  <si>
    <t>Departure X-Wind:</t>
  </si>
  <si>
    <t>Destination Headwind:</t>
  </si>
  <si>
    <t>Destination X-Wind:</t>
  </si>
  <si>
    <t>Takeoff Data: 50Ft CLR</t>
  </si>
  <si>
    <t>Temp Inter</t>
  </si>
  <si>
    <t xml:space="preserve">UnCompensated for Wind </t>
  </si>
  <si>
    <t>x1</t>
  </si>
  <si>
    <t>Takeoff Roll</t>
  </si>
  <si>
    <t xml:space="preserve">50 Ft Clear </t>
  </si>
  <si>
    <t>50 Ft Clear</t>
  </si>
  <si>
    <t>y1</t>
  </si>
  <si>
    <t>Takeoff 50ft</t>
  </si>
  <si>
    <t>x2</t>
  </si>
  <si>
    <t>Landing Roll</t>
  </si>
  <si>
    <t>y2</t>
  </si>
  <si>
    <t>Landing 50ft</t>
  </si>
  <si>
    <t>Landing Data: GND Roll</t>
  </si>
  <si>
    <t>Alt Inter</t>
  </si>
  <si>
    <t>Landing Data: 50ft CLR</t>
  </si>
  <si>
    <t>*Max Weight*</t>
  </si>
  <si>
    <t>Departure Total</t>
  </si>
  <si>
    <t>Estimated Fuel Burn</t>
  </si>
  <si>
    <t>Destination Total</t>
  </si>
  <si>
    <t>Takeoff Roll:</t>
  </si>
  <si>
    <t>Takeoff 50ft Roll:</t>
  </si>
  <si>
    <t>Landing Roll:</t>
  </si>
  <si>
    <t>Landing 50ft Roll:</t>
  </si>
  <si>
    <r>
      <rPr>
        <u/>
        <sz val="9"/>
        <rFont val="Geneva"/>
      </rPr>
      <t>Depart</t>
    </r>
    <r>
      <rPr>
        <sz val="9"/>
        <rFont val="Geneva"/>
        <family val="2"/>
      </rPr>
      <t xml:space="preserve"> Head Wind:</t>
    </r>
  </si>
  <si>
    <r>
      <rPr>
        <u/>
        <sz val="9"/>
        <rFont val="Geneva"/>
      </rPr>
      <t>Depart</t>
    </r>
    <r>
      <rPr>
        <sz val="9"/>
        <rFont val="Geneva"/>
        <family val="2"/>
      </rPr>
      <t xml:space="preserve"> X-Wind:</t>
    </r>
  </si>
  <si>
    <r>
      <rPr>
        <u/>
        <sz val="9"/>
        <rFont val="Geneva"/>
      </rPr>
      <t>Dest</t>
    </r>
    <r>
      <rPr>
        <sz val="9"/>
        <rFont val="Geneva"/>
        <family val="2"/>
      </rPr>
      <t xml:space="preserve"> Head Wind:</t>
    </r>
  </si>
  <si>
    <r>
      <rPr>
        <u/>
        <sz val="9"/>
        <rFont val="Geneva"/>
      </rPr>
      <t>Dest</t>
    </r>
    <r>
      <rPr>
        <sz val="9"/>
        <rFont val="Geneva"/>
        <family val="2"/>
      </rPr>
      <t xml:space="preserve"> X-Wind:</t>
    </r>
  </si>
  <si>
    <t>1978 Cessna 172N N737YU</t>
  </si>
  <si>
    <t>*FOR PLANNING PURPOSES ONLY, VERIFY WEIGHT AND BALANCE BEFORE FLIGHT*</t>
  </si>
  <si>
    <t>Fuel (50 Gallons Maximum)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</si>
</sst>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\-??_);_(@_)"/>
    <numFmt numFmtId="165" formatCode="0.0&quot;  KT&quot;"/>
    <numFmt numFmtId="166" formatCode="#%"/>
    <numFmt numFmtId="167" formatCode="0&quot; Ft&quot;."/>
    <numFmt numFmtId="168" formatCode="0.0"/>
    <numFmt numFmtId="169" formatCode="0&quot;  KT&quot;"/>
    <numFmt numFmtId="170" formatCode="0&quot; gal&quot;"/>
    <numFmt numFmtId="171" formatCode="[$-F800]dddd\,\ mmmm\ dd\,\ yyyy"/>
  </numFmts>
  <fonts count="18">
    <font>
      <sz val="9"/>
      <name val="Geneva"/>
      <family val="2"/>
    </font>
    <font>
      <b/>
      <sz val="12"/>
      <name val="Geneva"/>
      <family val="2"/>
    </font>
    <font>
      <b/>
      <sz val="14"/>
      <name val="Geneva"/>
      <family val="2"/>
    </font>
    <font>
      <b/>
      <sz val="9"/>
      <name val="Geneva"/>
      <family val="2"/>
    </font>
    <font>
      <b/>
      <sz val="9"/>
      <color indexed="9"/>
      <name val="Geneva"/>
      <family val="2"/>
    </font>
    <font>
      <b/>
      <sz val="9"/>
      <color indexed="16"/>
      <name val="Geneva"/>
      <family val="2"/>
    </font>
    <font>
      <sz val="9"/>
      <name val="Geneva"/>
      <family val="2"/>
    </font>
    <font>
      <sz val="10"/>
      <name val="Geneva"/>
      <family val="2"/>
    </font>
    <font>
      <sz val="10"/>
      <name val="Geneva"/>
    </font>
    <font>
      <b/>
      <u/>
      <sz val="9"/>
      <name val="Geneva"/>
    </font>
    <font>
      <sz val="9"/>
      <name val="Geneva"/>
    </font>
    <font>
      <u/>
      <sz val="9"/>
      <name val="Geneva"/>
    </font>
    <font>
      <b/>
      <sz val="9"/>
      <name val="Geneva"/>
    </font>
    <font>
      <b/>
      <u/>
      <sz val="9"/>
      <name val="Geneva"/>
      <family val="2"/>
    </font>
    <font>
      <u/>
      <sz val="9"/>
      <name val="Geneva"/>
      <family val="2"/>
    </font>
    <font>
      <sz val="9"/>
      <color theme="1"/>
      <name val="Geneva"/>
      <family val="2"/>
    </font>
    <font>
      <b/>
      <sz val="11"/>
      <color rgb="FFFF0000"/>
      <name val="Geneva"/>
    </font>
    <font>
      <b/>
      <sz val="16"/>
      <color rgb="FFFF0000"/>
      <name val="Geneva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rgb="FF002060"/>
        <bgColor indexed="37"/>
      </patternFill>
    </fill>
  </fills>
  <borders count="6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3"/>
      </right>
      <top style="medium">
        <color indexed="64"/>
      </top>
      <bottom/>
      <diagonal/>
    </border>
    <border>
      <left style="medium">
        <color indexed="63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3"/>
      </bottom>
      <diagonal/>
    </border>
    <border>
      <left/>
      <right/>
      <top style="thin">
        <color indexed="8"/>
      </top>
      <bottom style="medium">
        <color indexed="63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9.9978637043366805E-2"/>
      </right>
      <top style="medium">
        <color indexed="64"/>
      </top>
      <bottom style="thin">
        <color theme="0" tint="-9.9978637043366805E-2"/>
      </bottom>
      <diagonal/>
    </border>
    <border>
      <left style="thin">
        <color theme="0" tint="-9.9978637043366805E-2"/>
      </left>
      <right/>
      <top style="medium">
        <color indexed="64"/>
      </top>
      <bottom style="thin">
        <color theme="0" tint="-9.9978637043366805E-2"/>
      </bottom>
      <diagonal/>
    </border>
    <border>
      <left style="medium">
        <color theme="0" tint="-0.89999084444715716"/>
      </left>
      <right style="thin">
        <color theme="0" tint="-9.9978637043366805E-2"/>
      </right>
      <top style="medium">
        <color indexed="64"/>
      </top>
      <bottom style="thin">
        <color theme="0" tint="-9.9978637043366805E-2"/>
      </bottom>
      <diagonal/>
    </border>
    <border>
      <left style="thin">
        <color theme="0" tint="-9.9978637043366805E-2"/>
      </left>
      <right style="thin">
        <color theme="0" tint="-9.9978637043366805E-2"/>
      </right>
      <top style="medium">
        <color indexed="64"/>
      </top>
      <bottom style="thin">
        <color theme="0" tint="-9.9978637043366805E-2"/>
      </bottom>
      <diagonal/>
    </border>
    <border>
      <left style="medium">
        <color theme="0" tint="-0.89999084444715716"/>
      </left>
      <right/>
      <top/>
      <bottom/>
      <diagonal/>
    </border>
    <border>
      <left/>
      <right/>
      <top/>
      <bottom style="medium">
        <color theme="0" tint="-0.89999084444715716"/>
      </bottom>
      <diagonal/>
    </border>
    <border>
      <left/>
      <right style="medium">
        <color indexed="64"/>
      </right>
      <top/>
      <bottom style="medium">
        <color theme="0" tint="-0.89999084444715716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theme="0" tint="-9.9978637043366805E-2"/>
      </left>
      <right style="thin">
        <color theme="0" tint="-9.9978637043366805E-2"/>
      </right>
      <top style="thin">
        <color theme="0" tint="-9.9978637043366805E-2"/>
      </top>
      <bottom style="thin">
        <color theme="0" tint="-9.9978637043366805E-2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theme="0" tint="-9.9978637043366805E-2"/>
      </right>
      <top style="thin">
        <color theme="0" tint="-9.9978637043366805E-2"/>
      </top>
      <bottom style="thin">
        <color theme="0" tint="-9.9978637043366805E-2"/>
      </bottom>
      <diagonal/>
    </border>
    <border>
      <left style="thin">
        <color theme="0" tint="-9.9978637043366805E-2"/>
      </left>
      <right/>
      <top style="thin">
        <color theme="0" tint="-9.9978637043366805E-2"/>
      </top>
      <bottom style="thin">
        <color theme="0" tint="-9.9978637043366805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ill="0" applyBorder="0" applyAlignment="0" applyProtection="0"/>
  </cellStyleXfs>
  <cellXfs count="17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2" xfId="0" applyBorder="1"/>
    <xf numFmtId="0" fontId="2" fillId="2" borderId="3" xfId="0" applyFont="1" applyFill="1" applyBorder="1" applyAlignment="1">
      <alignment horizontal="center" vertical="center"/>
    </xf>
    <xf numFmtId="0" fontId="7" fillId="5" borderId="43" xfId="0" applyFont="1" applyFill="1" applyBorder="1"/>
    <xf numFmtId="0" fontId="2" fillId="5" borderId="44" xfId="0" applyFont="1" applyFill="1" applyBorder="1"/>
    <xf numFmtId="0" fontId="7" fillId="5" borderId="45" xfId="0" applyFont="1" applyFill="1" applyBorder="1"/>
    <xf numFmtId="0" fontId="2" fillId="5" borderId="46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7" xfId="0" applyBorder="1"/>
    <xf numFmtId="0" fontId="0" fillId="0" borderId="9" xfId="0" applyBorder="1"/>
    <xf numFmtId="0" fontId="0" fillId="0" borderId="1" xfId="0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1" fontId="0" fillId="0" borderId="0" xfId="0" applyNumberFormat="1" applyAlignment="1">
      <alignment horizontal="center" vertical="center"/>
    </xf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13" xfId="0" applyBorder="1"/>
    <xf numFmtId="0" fontId="0" fillId="0" borderId="12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8" fillId="0" borderId="18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1" fontId="0" fillId="0" borderId="0" xfId="0" applyNumberFormat="1"/>
    <xf numFmtId="0" fontId="2" fillId="5" borderId="59" xfId="0" applyFont="1" applyFill="1" applyBorder="1"/>
    <xf numFmtId="0" fontId="2" fillId="5" borderId="60" xfId="0" applyFont="1" applyFill="1" applyBorder="1"/>
    <xf numFmtId="0" fontId="8" fillId="5" borderId="59" xfId="0" applyFont="1" applyFill="1" applyBorder="1" applyAlignment="1">
      <alignment horizontal="right"/>
    </xf>
    <xf numFmtId="0" fontId="8" fillId="5" borderId="54" xfId="0" applyFont="1" applyFill="1" applyBorder="1"/>
    <xf numFmtId="0" fontId="8" fillId="0" borderId="14" xfId="0" applyFont="1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3" borderId="6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0" fillId="0" borderId="0" xfId="0" applyProtection="1"/>
    <xf numFmtId="0" fontId="0" fillId="0" borderId="0" xfId="0" applyAlignment="1" applyProtection="1"/>
    <xf numFmtId="0" fontId="0" fillId="0" borderId="8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0" fillId="0" borderId="0" xfId="0" applyBorder="1" applyAlignment="1" applyProtection="1"/>
    <xf numFmtId="0" fontId="0" fillId="0" borderId="9" xfId="0" applyBorder="1" applyProtection="1"/>
    <xf numFmtId="0" fontId="0" fillId="0" borderId="9" xfId="0" applyBorder="1" applyAlignment="1" applyProtection="1">
      <alignment horizontal="center"/>
    </xf>
    <xf numFmtId="0" fontId="0" fillId="0" borderId="8" xfId="0" applyBorder="1" applyProtection="1"/>
    <xf numFmtId="0" fontId="0" fillId="5" borderId="0" xfId="0" applyFill="1" applyBorder="1" applyAlignment="1" applyProtection="1">
      <alignment horizontal="center"/>
    </xf>
    <xf numFmtId="0" fontId="0" fillId="5" borderId="15" xfId="0" applyFill="1" applyBorder="1" applyAlignment="1" applyProtection="1">
      <alignment horizontal="center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 applyProtection="1">
      <alignment horizontal="center"/>
    </xf>
    <xf numFmtId="0" fontId="0" fillId="5" borderId="14" xfId="0" applyFill="1" applyBorder="1" applyAlignment="1" applyProtection="1">
      <alignment horizontal="center"/>
    </xf>
    <xf numFmtId="170" fontId="3" fillId="3" borderId="11" xfId="0" applyNumberFormat="1" applyFont="1" applyFill="1" applyBorder="1" applyAlignment="1" applyProtection="1">
      <alignment horizontal="center" vertical="center"/>
      <protection locked="0"/>
    </xf>
    <xf numFmtId="4" fontId="3" fillId="4" borderId="11" xfId="1" applyNumberFormat="1" applyFont="1" applyFill="1" applyBorder="1" applyAlignment="1" applyProtection="1">
      <alignment horizontal="center" vertical="center"/>
    </xf>
    <xf numFmtId="3" fontId="3" fillId="3" borderId="11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</xf>
    <xf numFmtId="0" fontId="0" fillId="5" borderId="8" xfId="0" applyFont="1" applyFill="1" applyBorder="1" applyAlignment="1" applyProtection="1">
      <alignment horizontal="right" vertical="center"/>
    </xf>
    <xf numFmtId="0" fontId="0" fillId="5" borderId="8" xfId="0" applyFill="1" applyBorder="1" applyAlignment="1" applyProtection="1">
      <alignment vertical="center"/>
    </xf>
    <xf numFmtId="0" fontId="0" fillId="5" borderId="8" xfId="0" applyFill="1" applyBorder="1" applyProtection="1"/>
    <xf numFmtId="0" fontId="0" fillId="5" borderId="0" xfId="0" applyFill="1" applyBorder="1" applyAlignment="1" applyProtection="1">
      <alignment vertical="center"/>
    </xf>
    <xf numFmtId="0" fontId="0" fillId="5" borderId="0" xfId="0" applyFill="1" applyBorder="1" applyProtection="1"/>
    <xf numFmtId="0" fontId="3" fillId="5" borderId="18" xfId="0" applyFont="1" applyFill="1" applyBorder="1" applyAlignment="1" applyProtection="1">
      <alignment vertical="center"/>
    </xf>
    <xf numFmtId="0" fontId="3" fillId="5" borderId="4" xfId="0" applyFont="1" applyFill="1" applyBorder="1" applyAlignment="1" applyProtection="1">
      <alignment vertical="center"/>
    </xf>
    <xf numFmtId="0" fontId="3" fillId="5" borderId="4" xfId="0" applyFont="1" applyFill="1" applyBorder="1" applyAlignment="1" applyProtection="1">
      <alignment horizontal="center" vertical="center"/>
    </xf>
    <xf numFmtId="0" fontId="3" fillId="5" borderId="5" xfId="0" applyFont="1" applyFill="1" applyBorder="1" applyAlignment="1" applyProtection="1">
      <alignment horizontal="center" vertical="center"/>
    </xf>
    <xf numFmtId="0" fontId="0" fillId="5" borderId="8" xfId="0" applyFont="1" applyFill="1" applyBorder="1" applyAlignment="1" applyProtection="1">
      <alignment vertical="center"/>
    </xf>
    <xf numFmtId="4" fontId="6" fillId="5" borderId="0" xfId="1" applyNumberFormat="1" applyFont="1" applyFill="1" applyBorder="1" applyAlignment="1" applyProtection="1">
      <alignment horizontal="center" vertical="center"/>
    </xf>
    <xf numFmtId="4" fontId="6" fillId="5" borderId="9" xfId="1" applyNumberFormat="1" applyFont="1" applyFill="1" applyBorder="1" applyAlignment="1" applyProtection="1">
      <alignment horizontal="center" vertical="center"/>
    </xf>
    <xf numFmtId="0" fontId="13" fillId="5" borderId="8" xfId="0" applyFont="1" applyFill="1" applyBorder="1" applyAlignment="1" applyProtection="1">
      <alignment vertical="center"/>
    </xf>
    <xf numFmtId="0" fontId="9" fillId="5" borderId="14" xfId="0" applyFont="1" applyFill="1" applyBorder="1" applyAlignment="1" applyProtection="1">
      <alignment vertical="center"/>
    </xf>
    <xf numFmtId="0" fontId="14" fillId="5" borderId="0" xfId="0" applyFont="1" applyFill="1" applyBorder="1" applyAlignment="1" applyProtection="1">
      <alignment vertical="center"/>
    </xf>
    <xf numFmtId="0" fontId="0" fillId="5" borderId="9" xfId="0" applyFill="1" applyBorder="1" applyAlignment="1" applyProtection="1">
      <alignment horizontal="center" vertical="center"/>
    </xf>
    <xf numFmtId="0" fontId="3" fillId="5" borderId="8" xfId="0" applyFont="1" applyFill="1" applyBorder="1" applyAlignment="1" applyProtection="1">
      <alignment vertical="center"/>
    </xf>
    <xf numFmtId="0" fontId="9" fillId="5" borderId="0" xfId="0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9" fillId="5" borderId="9" xfId="0" applyFont="1" applyFill="1" applyBorder="1" applyAlignment="1" applyProtection="1">
      <alignment horizontal="center" vertical="center"/>
    </xf>
    <xf numFmtId="0" fontId="0" fillId="5" borderId="8" xfId="0" applyFill="1" applyBorder="1" applyAlignment="1" applyProtection="1">
      <alignment horizontal="right" vertical="center"/>
    </xf>
    <xf numFmtId="0" fontId="0" fillId="5" borderId="14" xfId="0" applyFill="1" applyBorder="1" applyAlignment="1" applyProtection="1">
      <alignment horizontal="right" vertical="center"/>
    </xf>
    <xf numFmtId="166" fontId="0" fillId="5" borderId="0" xfId="0" applyNumberFormat="1" applyFill="1" applyBorder="1" applyAlignment="1" applyProtection="1">
      <alignment horizontal="center" vertical="center"/>
    </xf>
    <xf numFmtId="167" fontId="3" fillId="5" borderId="0" xfId="0" applyNumberFormat="1" applyFont="1" applyFill="1" applyBorder="1" applyAlignment="1" applyProtection="1">
      <alignment horizontal="center" vertical="center"/>
    </xf>
    <xf numFmtId="167" fontId="3" fillId="5" borderId="15" xfId="0" applyNumberFormat="1" applyFont="1" applyFill="1" applyBorder="1" applyAlignment="1" applyProtection="1">
      <alignment horizontal="center" vertical="center"/>
    </xf>
    <xf numFmtId="0" fontId="0" fillId="5" borderId="0" xfId="0" applyFill="1" applyBorder="1" applyAlignment="1" applyProtection="1">
      <alignment horizontal="right" vertical="center"/>
    </xf>
    <xf numFmtId="167" fontId="3" fillId="5" borderId="40" xfId="0" applyNumberFormat="1" applyFont="1" applyFill="1" applyBorder="1" applyAlignment="1" applyProtection="1">
      <alignment horizontal="center" vertical="center"/>
    </xf>
    <xf numFmtId="167" fontId="3" fillId="5" borderId="41" xfId="0" applyNumberFormat="1" applyFont="1" applyFill="1" applyBorder="1" applyAlignment="1" applyProtection="1">
      <alignment horizontal="center" vertical="center"/>
    </xf>
    <xf numFmtId="167" fontId="0" fillId="5" borderId="41" xfId="0" applyNumberFormat="1" applyFill="1" applyBorder="1" applyAlignment="1" applyProtection="1">
      <alignment horizontal="center" vertical="center"/>
    </xf>
    <xf numFmtId="0" fontId="0" fillId="5" borderId="41" xfId="0" applyFill="1" applyBorder="1" applyAlignment="1" applyProtection="1">
      <alignment horizontal="center" vertical="center"/>
    </xf>
    <xf numFmtId="0" fontId="10" fillId="5" borderId="0" xfId="0" applyFont="1" applyFill="1" applyBorder="1" applyAlignment="1" applyProtection="1">
      <alignment horizontal="right" vertical="center"/>
    </xf>
    <xf numFmtId="169" fontId="3" fillId="5" borderId="41" xfId="0" applyNumberFormat="1" applyFont="1" applyFill="1" applyBorder="1" applyAlignment="1" applyProtection="1">
      <alignment horizontal="center" vertical="center"/>
    </xf>
    <xf numFmtId="169" fontId="12" fillId="5" borderId="41" xfId="0" applyNumberFormat="1" applyFont="1" applyFill="1" applyBorder="1" applyAlignment="1" applyProtection="1">
      <alignment horizontal="center" vertical="center"/>
    </xf>
    <xf numFmtId="0" fontId="10" fillId="5" borderId="15" xfId="0" applyFont="1" applyFill="1" applyBorder="1" applyAlignment="1" applyProtection="1">
      <alignment horizontal="right" vertical="center"/>
    </xf>
    <xf numFmtId="169" fontId="12" fillId="5" borderId="42" xfId="0" applyNumberFormat="1" applyFont="1" applyFill="1" applyBorder="1" applyAlignment="1" applyProtection="1">
      <alignment horizontal="center" vertical="center"/>
    </xf>
    <xf numFmtId="4" fontId="12" fillId="0" borderId="0" xfId="1" applyNumberFormat="1" applyFont="1" applyFill="1" applyBorder="1" applyAlignment="1" applyProtection="1">
      <alignment horizontal="center" vertical="center"/>
    </xf>
    <xf numFmtId="2" fontId="12" fillId="0" borderId="15" xfId="0" applyNumberFormat="1" applyFont="1" applyBorder="1" applyAlignment="1" applyProtection="1">
      <alignment horizontal="center" vertical="center"/>
    </xf>
    <xf numFmtId="4" fontId="12" fillId="0" borderId="15" xfId="0" applyNumberFormat="1" applyFont="1" applyBorder="1" applyAlignment="1" applyProtection="1">
      <alignment horizontal="center" vertical="center"/>
    </xf>
    <xf numFmtId="4" fontId="15" fillId="5" borderId="0" xfId="1" applyNumberFormat="1" applyFont="1" applyFill="1" applyBorder="1" applyAlignment="1" applyProtection="1">
      <alignment horizontal="center" vertical="center"/>
    </xf>
    <xf numFmtId="4" fontId="15" fillId="5" borderId="9" xfId="1" applyNumberFormat="1" applyFont="1" applyFill="1" applyBorder="1" applyAlignment="1" applyProtection="1">
      <alignment horizontal="center" vertical="center"/>
    </xf>
    <xf numFmtId="4" fontId="12" fillId="5" borderId="9" xfId="0" applyNumberFormat="1" applyFont="1" applyFill="1" applyBorder="1" applyAlignment="1" applyProtection="1">
      <alignment horizontal="center" vertical="center"/>
    </xf>
    <xf numFmtId="4" fontId="12" fillId="5" borderId="16" xfId="0" applyNumberFormat="1" applyFont="1" applyFill="1" applyBorder="1" applyAlignment="1" applyProtection="1">
      <alignment horizontal="center" vertical="center"/>
    </xf>
    <xf numFmtId="0" fontId="0" fillId="5" borderId="9" xfId="0" applyFill="1" applyBorder="1" applyAlignment="1" applyProtection="1">
      <alignment horizontal="center"/>
    </xf>
    <xf numFmtId="0" fontId="0" fillId="5" borderId="16" xfId="0" applyFill="1" applyBorder="1" applyAlignment="1" applyProtection="1">
      <alignment horizontal="center"/>
    </xf>
    <xf numFmtId="0" fontId="0" fillId="0" borderId="14" xfId="0" applyBorder="1" applyProtection="1"/>
    <xf numFmtId="0" fontId="0" fillId="0" borderId="15" xfId="0" applyBorder="1" applyProtection="1"/>
    <xf numFmtId="0" fontId="0" fillId="0" borderId="1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2" fontId="0" fillId="5" borderId="0" xfId="0" applyNumberFormat="1" applyFill="1" applyBorder="1" applyAlignment="1" applyProtection="1">
      <alignment horizontal="center" vertical="center"/>
    </xf>
    <xf numFmtId="170" fontId="3" fillId="3" borderId="64" xfId="0" applyNumberFormat="1" applyFont="1" applyFill="1" applyBorder="1" applyAlignment="1" applyProtection="1">
      <alignment horizontal="center" vertical="center"/>
      <protection locked="0"/>
    </xf>
    <xf numFmtId="170" fontId="3" fillId="3" borderId="65" xfId="0" applyNumberFormat="1" applyFont="1" applyFill="1" applyBorder="1" applyAlignment="1" applyProtection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textRotation="180"/>
    </xf>
    <xf numFmtId="0" fontId="17" fillId="0" borderId="9" xfId="0" applyFont="1" applyBorder="1" applyAlignment="1">
      <alignment horizontal="center" vertical="center" textRotation="180"/>
    </xf>
    <xf numFmtId="0" fontId="1" fillId="6" borderId="4" xfId="0" applyFont="1" applyFill="1" applyBorder="1" applyAlignment="1" applyProtection="1">
      <alignment horizontal="center" vertical="center"/>
    </xf>
    <xf numFmtId="0" fontId="1" fillId="6" borderId="5" xfId="0" applyFont="1" applyFill="1" applyBorder="1" applyAlignment="1" applyProtection="1">
      <alignment horizontal="center" vertical="center"/>
    </xf>
    <xf numFmtId="4" fontId="5" fillId="0" borderId="14" xfId="0" applyNumberFormat="1" applyFont="1" applyBorder="1" applyAlignment="1" applyProtection="1">
      <alignment horizontal="center" vertical="center"/>
    </xf>
    <xf numFmtId="4" fontId="5" fillId="0" borderId="15" xfId="0" applyNumberFormat="1" applyFont="1" applyBorder="1" applyAlignment="1" applyProtection="1">
      <alignment horizontal="center" vertical="center"/>
    </xf>
    <xf numFmtId="0" fontId="3" fillId="5" borderId="8" xfId="0" applyFont="1" applyFill="1" applyBorder="1" applyAlignment="1" applyProtection="1">
      <alignment horizontal="left" vertical="center"/>
    </xf>
    <xf numFmtId="0" fontId="3" fillId="5" borderId="0" xfId="0" applyFont="1" applyFill="1" applyBorder="1" applyAlignment="1" applyProtection="1">
      <alignment horizontal="left" vertical="center"/>
    </xf>
    <xf numFmtId="0" fontId="4" fillId="7" borderId="28" xfId="0" applyFont="1" applyFill="1" applyBorder="1" applyAlignment="1" applyProtection="1">
      <alignment horizontal="center" vertical="center"/>
    </xf>
    <xf numFmtId="0" fontId="4" fillId="7" borderId="29" xfId="0" applyFont="1" applyFill="1" applyBorder="1" applyAlignment="1" applyProtection="1">
      <alignment horizontal="center" vertical="center"/>
    </xf>
    <xf numFmtId="171" fontId="1" fillId="6" borderId="62" xfId="0" applyNumberFormat="1" applyFont="1" applyFill="1" applyBorder="1" applyAlignment="1" applyProtection="1">
      <alignment horizontal="center" vertical="center"/>
    </xf>
    <xf numFmtId="171" fontId="1" fillId="6" borderId="63" xfId="0" applyNumberFormat="1" applyFont="1" applyFill="1" applyBorder="1" applyAlignment="1" applyProtection="1">
      <alignment horizontal="center" vertical="center"/>
    </xf>
    <xf numFmtId="0" fontId="3" fillId="3" borderId="30" xfId="0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14" xfId="0" applyFont="1" applyFill="1" applyBorder="1" applyAlignment="1" applyProtection="1">
      <alignment horizontal="center" vertical="center"/>
    </xf>
    <xf numFmtId="0" fontId="0" fillId="3" borderId="16" xfId="0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1" fillId="2" borderId="32" xfId="0" applyFont="1" applyFill="1" applyBorder="1" applyAlignment="1">
      <alignment vertical="center"/>
    </xf>
    <xf numFmtId="0" fontId="1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6">
    <dxf>
      <font>
        <color theme="0"/>
      </font>
      <fill>
        <patternFill>
          <bgColor rgb="FF00B05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09257113736936"/>
          <c:y val="0.16164892528745711"/>
          <c:w val="0.77185211366316386"/>
          <c:h val="0.68992535175864711"/>
        </c:manualLayout>
      </c:layout>
      <c:scatterChart>
        <c:scatterStyle val="lineMarker"/>
        <c:varyColors val="0"/>
        <c:ser>
          <c:idx val="0"/>
          <c:order val="0"/>
          <c:tx>
            <c:v>Normal Category</c:v>
          </c:tx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'W&amp;B'!$C$51:$C$55</c:f>
              <c:numCache>
                <c:formatCode>General</c:formatCode>
                <c:ptCount val="5"/>
                <c:pt idx="0">
                  <c:v>35</c:v>
                </c:pt>
                <c:pt idx="1">
                  <c:v>35</c:v>
                </c:pt>
                <c:pt idx="2">
                  <c:v>38.5</c:v>
                </c:pt>
                <c:pt idx="3">
                  <c:v>47.3</c:v>
                </c:pt>
                <c:pt idx="4">
                  <c:v>47.3</c:v>
                </c:pt>
              </c:numCache>
            </c:numRef>
          </c:xVal>
          <c:yVal>
            <c:numRef>
              <c:f>'W&amp;B'!$D$51:$D$55</c:f>
              <c:numCache>
                <c:formatCode>General</c:formatCode>
                <c:ptCount val="5"/>
                <c:pt idx="0">
                  <c:v>1500</c:v>
                </c:pt>
                <c:pt idx="1">
                  <c:v>1950</c:v>
                </c:pt>
                <c:pt idx="2">
                  <c:v>2300</c:v>
                </c:pt>
                <c:pt idx="3">
                  <c:v>2300</c:v>
                </c:pt>
                <c:pt idx="4">
                  <c:v>1500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75-426F-A22D-85198264574F}"/>
            </c:ext>
          </c:extLst>
        </c:ser>
        <c:ser>
          <c:idx val="1"/>
          <c:order val="1"/>
          <c:tx>
            <c:v>Utility Category</c:v>
          </c:tx>
          <c:spPr>
            <a:ln w="34925"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'W&amp;B'!$E$51:$E$55</c:f>
              <c:numCache>
                <c:formatCode>General</c:formatCode>
                <c:ptCount val="5"/>
                <c:pt idx="0">
                  <c:v>35</c:v>
                </c:pt>
                <c:pt idx="1">
                  <c:v>35</c:v>
                </c:pt>
                <c:pt idx="2">
                  <c:v>35.5</c:v>
                </c:pt>
                <c:pt idx="3">
                  <c:v>40.5</c:v>
                </c:pt>
                <c:pt idx="4">
                  <c:v>40.5</c:v>
                </c:pt>
              </c:numCache>
            </c:numRef>
          </c:xVal>
          <c:yVal>
            <c:numRef>
              <c:f>'W&amp;B'!$F$51:$F$55</c:f>
              <c:numCache>
                <c:formatCode>General</c:formatCode>
                <c:ptCount val="5"/>
                <c:pt idx="0">
                  <c:v>1500</c:v>
                </c:pt>
                <c:pt idx="1">
                  <c:v>1950</c:v>
                </c:pt>
                <c:pt idx="2">
                  <c:v>2000</c:v>
                </c:pt>
                <c:pt idx="3">
                  <c:v>2000</c:v>
                </c:pt>
                <c:pt idx="4">
                  <c:v>1500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975-426F-A22D-85198264574F}"/>
            </c:ext>
          </c:extLst>
        </c:ser>
        <c:ser>
          <c:idx val="2"/>
          <c:order val="2"/>
          <c:tx>
            <c:v>Departure CG</c:v>
          </c:tx>
          <c:spPr>
            <a:ln>
              <a:noFill/>
            </a:ln>
          </c:spPr>
          <c:marker>
            <c:symbol val="circle"/>
            <c:size val="3"/>
            <c:spPr>
              <a:solidFill>
                <a:srgbClr val="FF0000"/>
              </a:solidFill>
              <a:ln w="25400">
                <a:solidFill>
                  <a:srgbClr val="FF0000"/>
                </a:solidFill>
              </a:ln>
            </c:spPr>
          </c:marker>
          <c:xVal>
            <c:numRef>
              <c:f>'W&amp;B'!$E$22</c:f>
              <c:numCache>
                <c:formatCode>#,##0.00</c:formatCode>
                <c:ptCount val="1"/>
                <c:pt idx="0">
                  <c:v>43.673992180126731</c:v>
                </c:pt>
              </c:numCache>
            </c:numRef>
          </c:xVal>
          <c:yVal>
            <c:numRef>
              <c:f>'W&amp;B'!$D$22</c:f>
              <c:numCache>
                <c:formatCode>#,##0.00</c:formatCode>
                <c:ptCount val="1"/>
                <c:pt idx="0">
                  <c:v>1483.4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975-426F-A22D-85198264574F}"/>
            </c:ext>
          </c:extLst>
        </c:ser>
        <c:ser>
          <c:idx val="3"/>
          <c:order val="3"/>
          <c:tx>
            <c:v>Destination CG</c:v>
          </c:tx>
          <c:spPr>
            <a:ln>
              <a:noFill/>
            </a:ln>
          </c:spPr>
          <c:marker>
            <c:symbol val="triangle"/>
            <c:size val="5"/>
            <c:spPr>
              <a:solidFill>
                <a:srgbClr val="FF0000"/>
              </a:solidFill>
              <a:ln w="25400">
                <a:solidFill>
                  <a:srgbClr val="FF0000"/>
                </a:solidFill>
              </a:ln>
            </c:spPr>
          </c:marker>
          <c:xVal>
            <c:numRef>
              <c:f>'W&amp;B'!$E$24</c:f>
              <c:numCache>
                <c:formatCode>0.00</c:formatCode>
                <c:ptCount val="1"/>
                <c:pt idx="0">
                  <c:v>43.673992180126731</c:v>
                </c:pt>
              </c:numCache>
            </c:numRef>
          </c:xVal>
          <c:yVal>
            <c:numRef>
              <c:f>'W&amp;B'!$D$24</c:f>
              <c:numCache>
                <c:formatCode>#,##0.00</c:formatCode>
                <c:ptCount val="1"/>
                <c:pt idx="0">
                  <c:v>1483.4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975-426F-A22D-851982645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1123872"/>
        <c:axId val="1"/>
      </c:scatterChart>
      <c:valAx>
        <c:axId val="2081123872"/>
        <c:scaling>
          <c:orientation val="minMax"/>
          <c:max val="48"/>
          <c:min val="34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3C3C3C"/>
                    </a:solidFill>
                    <a:latin typeface="Geneva"/>
                    <a:ea typeface="Geneva"/>
                    <a:cs typeface="Geneva"/>
                  </a:defRPr>
                </a:pPr>
                <a:r>
                  <a:rPr lang="en-US"/>
                  <a:t>Aircraft Arm (Inches Aft of Datum)</a:t>
                </a:r>
              </a:p>
            </c:rich>
          </c:tx>
          <c:layout>
            <c:manualLayout>
              <c:xMode val="edge"/>
              <c:yMode val="edge"/>
              <c:x val="0.49710540812028126"/>
              <c:y val="0.923741532308461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3C3C3C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1"/>
        <c:crossesAt val="950"/>
        <c:crossBetween val="midCat"/>
        <c:majorUnit val="1"/>
      </c:valAx>
      <c:valAx>
        <c:axId val="1"/>
        <c:scaling>
          <c:orientation val="minMax"/>
          <c:max val="2400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3C3C3C"/>
                    </a:solidFill>
                    <a:latin typeface="Geneva"/>
                    <a:ea typeface="Geneva"/>
                    <a:cs typeface="Geneva"/>
                  </a:defRPr>
                </a:pPr>
                <a:r>
                  <a:rPr lang="en-US"/>
                  <a:t>Total Weight (lbs)</a:t>
                </a:r>
              </a:p>
            </c:rich>
          </c:tx>
          <c:layout>
            <c:manualLayout>
              <c:xMode val="edge"/>
              <c:yMode val="edge"/>
              <c:x val="0.10477625481999935"/>
              <c:y val="0.3958892638420197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3C3C3C"/>
                </a:solidFill>
                <a:latin typeface="Geneva"/>
                <a:ea typeface="Geneva"/>
                <a:cs typeface="Geneva"/>
              </a:defRPr>
            </a:pPr>
            <a:endParaRPr lang="en-US"/>
          </a:p>
        </c:txPr>
        <c:crossAx val="2081123872"/>
        <c:crossesAt val="0"/>
        <c:crossBetween val="midCat"/>
        <c:majorUnit val="100"/>
        <c:minorUnit val="10"/>
      </c:valAx>
      <c:spPr>
        <a:solidFill>
          <a:schemeClr val="bg1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3.8096487939007627E-2"/>
          <c:w val="0.96190985386086003"/>
          <c:h val="6.6668666416697914E-2"/>
        </c:manualLayout>
      </c:layout>
      <c:overlay val="0"/>
      <c:spPr>
        <a:solidFill>
          <a:schemeClr val="bg1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3C3C3C"/>
              </a:solidFill>
              <a:latin typeface="Geneva"/>
              <a:ea typeface="Geneva"/>
              <a:cs typeface="Genev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Geneva"/>
          <a:ea typeface="Geneva"/>
          <a:cs typeface="Geneva"/>
        </a:defRPr>
      </a:pPr>
      <a:endParaRPr lang="en-U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36</xdr:row>
      <xdr:rowOff>0</xdr:rowOff>
    </xdr:from>
    <xdr:to>
      <xdr:col>6</xdr:col>
      <xdr:colOff>0</xdr:colOff>
      <xdr:row>64</xdr:row>
      <xdr:rowOff>0</xdr:rowOff>
    </xdr:to>
    <xdr:graphicFrame macro="">
      <xdr:nvGraphicFramePr>
        <xdr:cNvPr id="1129" name="Chart 1">
          <a:extLst>
            <a:ext uri="{FF2B5EF4-FFF2-40B4-BE49-F238E27FC236}">
              <a16:creationId xmlns:a16="http://schemas.microsoft.com/office/drawing/2014/main" id="{6C65D7D0-26A7-4DBB-8FBE-B06D033B6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228600</xdr:colOff>
      <xdr:row>2</xdr:row>
      <xdr:rowOff>19050</xdr:rowOff>
    </xdr:from>
    <xdr:to>
      <xdr:col>5</xdr:col>
      <xdr:colOff>1123950</xdr:colOff>
      <xdr:row>13</xdr:row>
      <xdr:rowOff>95250</xdr:rowOff>
    </xdr:to>
    <xdr:pic>
      <xdr:nvPicPr>
        <xdr:cNvPr id="1130" name="Picture 4">
          <a:extLst>
            <a:ext uri="{FF2B5EF4-FFF2-40B4-BE49-F238E27FC236}">
              <a16:creationId xmlns:a16="http://schemas.microsoft.com/office/drawing/2014/main" id="{BCD8E617-DA99-4CA0-A5C7-C06253F1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85750"/>
          <a:ext cx="27908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0.18803</cdr:x>
      <cdr:y>0.82424</cdr:y>
    </cdr:from>
    <cdr:to>
      <cdr:x>0.19101</cdr:x>
      <cdr:y>0.86336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1321" y="3297363"/>
          <a:ext cx="18531" cy="1565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19"/>
  <sheetViews>
    <sheetView tabSelected="1" zoomScaleNormal="100" workbookViewId="0">
      <selection activeCell="D20" sqref="D20"/>
    </sheetView>
  </sheetViews>
  <sheetFormatPr defaultColWidth="11.375" defaultRowHeight="11.4"/>
  <cols>
    <col min="1" max="1" width="6.75" style="68" customWidth="1"/>
    <col min="2" max="2" width="30.75" style="68" customWidth="1"/>
    <col min="3" max="3" width="12.75" style="68" customWidth="1"/>
    <col min="4" max="4" width="12.75" style="85" customWidth="1"/>
    <col min="5" max="5" width="15.75" style="85" customWidth="1"/>
    <col min="6" max="6" width="20.75" style="85" customWidth="1"/>
    <col min="7" max="7" width="6.75" style="68" customWidth="1"/>
    <col min="8" max="8" width="10.75" style="68" customWidth="1"/>
    <col min="9" max="9" width="19.75" style="68" customWidth="1"/>
    <col min="10" max="11" width="10.75" style="68" customWidth="1"/>
    <col min="12" max="12" width="20.75" style="68" customWidth="1"/>
    <col min="13" max="13" width="12.75" style="68" customWidth="1"/>
    <col min="14" max="16384" width="11.375" style="68"/>
  </cols>
  <sheetData>
    <row r="1" spans="1:8" ht="21" customHeight="1" thickBot="1">
      <c r="A1" s="137" t="s">
        <v>84</v>
      </c>
      <c r="B1" s="138"/>
      <c r="C1" s="138"/>
      <c r="D1" s="138"/>
      <c r="E1" s="138"/>
      <c r="F1" s="138"/>
      <c r="G1" s="139"/>
    </row>
    <row r="2" spans="1:8" ht="21" customHeight="1" thickBot="1">
      <c r="A2" s="143" t="s">
        <v>84</v>
      </c>
      <c r="B2" s="153">
        <f ca="1">NOW()</f>
        <v>43299.478355092593</v>
      </c>
      <c r="C2" s="154"/>
      <c r="D2" s="145" t="s">
        <v>83</v>
      </c>
      <c r="E2" s="145"/>
      <c r="F2" s="146"/>
      <c r="G2" s="144" t="s">
        <v>84</v>
      </c>
    </row>
    <row r="3" spans="1:8" ht="11.85" customHeight="1">
      <c r="A3" s="143"/>
      <c r="B3" s="155" t="s">
        <v>0</v>
      </c>
      <c r="C3" s="156"/>
      <c r="D3" s="77"/>
      <c r="E3" s="77"/>
      <c r="F3" s="128"/>
      <c r="G3" s="144"/>
    </row>
    <row r="4" spans="1:8" ht="11.85" customHeight="1" thickBot="1">
      <c r="A4" s="143"/>
      <c r="B4" s="157" t="s">
        <v>6</v>
      </c>
      <c r="C4" s="158"/>
      <c r="D4" s="77"/>
      <c r="E4" s="77"/>
      <c r="F4" s="128"/>
      <c r="G4" s="144"/>
    </row>
    <row r="5" spans="1:8" ht="11.85" customHeight="1">
      <c r="A5" s="143"/>
      <c r="B5" s="149" t="s">
        <v>10</v>
      </c>
      <c r="C5" s="150"/>
      <c r="D5" s="80"/>
      <c r="E5" s="77"/>
      <c r="F5" s="128"/>
      <c r="G5" s="144"/>
    </row>
    <row r="6" spans="1:8" ht="11.85" customHeight="1">
      <c r="A6" s="143"/>
      <c r="B6" s="86" t="s">
        <v>12</v>
      </c>
      <c r="C6" s="79"/>
      <c r="D6" s="80"/>
      <c r="E6" s="77"/>
      <c r="F6" s="128"/>
      <c r="G6" s="144"/>
    </row>
    <row r="7" spans="1:8" ht="11.85" customHeight="1">
      <c r="A7" s="143"/>
      <c r="B7" s="86" t="s">
        <v>14</v>
      </c>
      <c r="C7" s="79"/>
      <c r="D7" s="80"/>
      <c r="E7" s="77"/>
      <c r="F7" s="128"/>
      <c r="G7" s="144"/>
    </row>
    <row r="8" spans="1:8" ht="11.85" customHeight="1">
      <c r="A8" s="143"/>
      <c r="B8" s="86" t="s">
        <v>17</v>
      </c>
      <c r="C8" s="79"/>
      <c r="D8" s="80"/>
      <c r="E8" s="77"/>
      <c r="F8" s="128"/>
      <c r="G8" s="144"/>
    </row>
    <row r="9" spans="1:8" ht="11.85" customHeight="1">
      <c r="A9" s="143"/>
      <c r="B9" s="86" t="s">
        <v>20</v>
      </c>
      <c r="C9" s="79"/>
      <c r="D9" s="80"/>
      <c r="E9" s="77"/>
      <c r="F9" s="128"/>
      <c r="G9" s="144"/>
    </row>
    <row r="10" spans="1:8" ht="11.85" customHeight="1">
      <c r="A10" s="143"/>
      <c r="B10" s="87"/>
      <c r="C10" s="89"/>
      <c r="D10" s="80"/>
      <c r="E10" s="77"/>
      <c r="F10" s="128"/>
      <c r="G10" s="144"/>
    </row>
    <row r="11" spans="1:8" ht="11.85" customHeight="1">
      <c r="A11" s="143"/>
      <c r="B11" s="87"/>
      <c r="C11" s="89"/>
      <c r="D11" s="80"/>
      <c r="E11" s="77"/>
      <c r="F11" s="128"/>
      <c r="G11" s="144"/>
    </row>
    <row r="12" spans="1:8" s="67" customFormat="1" ht="11.85" customHeight="1" thickBot="1">
      <c r="A12" s="143"/>
      <c r="B12" s="88"/>
      <c r="C12" s="90"/>
      <c r="D12" s="80"/>
      <c r="E12" s="77"/>
      <c r="F12" s="128"/>
      <c r="G12" s="144"/>
    </row>
    <row r="13" spans="1:8" ht="11.85" customHeight="1">
      <c r="A13" s="143"/>
      <c r="B13" s="151" t="s">
        <v>26</v>
      </c>
      <c r="C13" s="152"/>
      <c r="D13" s="80"/>
      <c r="E13" s="77"/>
      <c r="F13" s="128"/>
      <c r="G13" s="144"/>
    </row>
    <row r="14" spans="1:8" ht="11.85" customHeight="1" thickBot="1">
      <c r="A14" s="143"/>
      <c r="B14" s="147">
        <f>B53-D22</f>
        <v>816.59999999999991</v>
      </c>
      <c r="C14" s="148"/>
      <c r="D14" s="81"/>
      <c r="E14" s="78"/>
      <c r="F14" s="129"/>
      <c r="G14" s="144"/>
      <c r="H14" s="67"/>
    </row>
    <row r="15" spans="1:8" ht="11.85" customHeight="1">
      <c r="A15" s="143"/>
      <c r="B15" s="91" t="s">
        <v>2</v>
      </c>
      <c r="C15" s="92"/>
      <c r="D15" s="93" t="s">
        <v>3</v>
      </c>
      <c r="E15" s="93" t="s">
        <v>4</v>
      </c>
      <c r="F15" s="94" t="s">
        <v>5</v>
      </c>
      <c r="G15" s="144"/>
    </row>
    <row r="16" spans="1:8" ht="11.85" customHeight="1">
      <c r="A16" s="143"/>
      <c r="B16" s="95" t="s">
        <v>9</v>
      </c>
      <c r="C16" s="89"/>
      <c r="D16" s="96">
        <v>1483.4</v>
      </c>
      <c r="E16" s="124">
        <f>F16/D16</f>
        <v>43.673992180126731</v>
      </c>
      <c r="F16" s="97">
        <v>64786</v>
      </c>
      <c r="G16" s="144"/>
    </row>
    <row r="17" spans="1:8" ht="11.85" customHeight="1">
      <c r="A17" s="143"/>
      <c r="B17" s="87" t="s">
        <v>85</v>
      </c>
      <c r="C17" s="82"/>
      <c r="D17" s="124">
        <f>6.01*C17</f>
        <v>0</v>
      </c>
      <c r="E17" s="96">
        <v>46</v>
      </c>
      <c r="F17" s="125">
        <f t="shared" ref="F17:F21" si="0">D17*E17</f>
        <v>0</v>
      </c>
      <c r="G17" s="144"/>
    </row>
    <row r="18" spans="1:8" ht="11.85" customHeight="1">
      <c r="A18" s="143"/>
      <c r="B18" s="87" t="s">
        <v>16</v>
      </c>
      <c r="C18" s="89"/>
      <c r="D18" s="83">
        <f>SUM(C6,C7)</f>
        <v>0</v>
      </c>
      <c r="E18" s="96">
        <v>37</v>
      </c>
      <c r="F18" s="125">
        <f t="shared" si="0"/>
        <v>0</v>
      </c>
      <c r="G18" s="144"/>
    </row>
    <row r="19" spans="1:8" ht="11.85" customHeight="1">
      <c r="A19" s="143"/>
      <c r="B19" s="87" t="s">
        <v>19</v>
      </c>
      <c r="C19" s="89"/>
      <c r="D19" s="83">
        <f>SUM(C8,C9)</f>
        <v>0</v>
      </c>
      <c r="E19" s="96">
        <v>73</v>
      </c>
      <c r="F19" s="125">
        <f t="shared" si="0"/>
        <v>0</v>
      </c>
      <c r="G19" s="144"/>
      <c r="H19" s="69"/>
    </row>
    <row r="20" spans="1:8" ht="11.85" customHeight="1">
      <c r="A20" s="143"/>
      <c r="B20" s="87" t="s">
        <v>22</v>
      </c>
      <c r="C20" s="89"/>
      <c r="D20" s="84"/>
      <c r="E20" s="96">
        <v>95</v>
      </c>
      <c r="F20" s="125">
        <f t="shared" si="0"/>
        <v>0</v>
      </c>
      <c r="G20" s="144"/>
    </row>
    <row r="21" spans="1:8" ht="11.85" customHeight="1">
      <c r="A21" s="143"/>
      <c r="B21" s="87" t="s">
        <v>24</v>
      </c>
      <c r="C21" s="89"/>
      <c r="D21" s="84"/>
      <c r="E21" s="96">
        <v>123</v>
      </c>
      <c r="F21" s="125">
        <f t="shared" si="0"/>
        <v>0</v>
      </c>
      <c r="G21" s="144"/>
    </row>
    <row r="22" spans="1:8" ht="11.85" customHeight="1">
      <c r="A22" s="143"/>
      <c r="B22" s="98" t="s">
        <v>72</v>
      </c>
      <c r="C22" s="100"/>
      <c r="D22" s="121">
        <f>SUM(D16:D21)</f>
        <v>1483.4</v>
      </c>
      <c r="E22" s="121">
        <f>F22/D22</f>
        <v>43.673992180126731</v>
      </c>
      <c r="F22" s="126">
        <f>SUM(F16:F21)</f>
        <v>64786</v>
      </c>
      <c r="G22" s="144"/>
    </row>
    <row r="23" spans="1:8" ht="11.85" customHeight="1">
      <c r="A23" s="143"/>
      <c r="B23" s="87" t="s">
        <v>73</v>
      </c>
      <c r="C23" s="135"/>
      <c r="D23" s="96">
        <f>6.01*C23</f>
        <v>0</v>
      </c>
      <c r="E23" s="134">
        <v>46</v>
      </c>
      <c r="F23" s="101">
        <f>D23*E23</f>
        <v>0</v>
      </c>
      <c r="G23" s="144"/>
    </row>
    <row r="24" spans="1:8" ht="11.85" customHeight="1" thickBot="1">
      <c r="A24" s="143"/>
      <c r="B24" s="99" t="s">
        <v>74</v>
      </c>
      <c r="C24" s="136">
        <f>C17-C23</f>
        <v>0</v>
      </c>
      <c r="D24" s="123">
        <f>D22-D23</f>
        <v>1483.4</v>
      </c>
      <c r="E24" s="122">
        <f>F24/D24</f>
        <v>43.673992180126731</v>
      </c>
      <c r="F24" s="127">
        <f>F22-F23</f>
        <v>64786</v>
      </c>
      <c r="G24" s="144"/>
    </row>
    <row r="25" spans="1:8" ht="21" customHeight="1" thickBot="1">
      <c r="A25" s="143"/>
      <c r="B25" s="102" t="s">
        <v>7</v>
      </c>
      <c r="C25" s="103" t="s">
        <v>37</v>
      </c>
      <c r="D25" s="103" t="s">
        <v>38</v>
      </c>
      <c r="E25" s="104" t="s">
        <v>8</v>
      </c>
      <c r="F25" s="105" t="s">
        <v>71</v>
      </c>
      <c r="G25" s="144"/>
    </row>
    <row r="26" spans="1:8" ht="11.25" customHeight="1">
      <c r="A26" s="143"/>
      <c r="B26" s="106" t="s">
        <v>11</v>
      </c>
      <c r="C26" s="64"/>
      <c r="D26" s="65"/>
      <c r="E26" s="111" t="s">
        <v>75</v>
      </c>
      <c r="F26" s="112" t="e">
        <f>Performance!E3</f>
        <v>#REF!</v>
      </c>
      <c r="G26" s="144"/>
    </row>
    <row r="27" spans="1:8" ht="11.85" customHeight="1">
      <c r="A27" s="143"/>
      <c r="B27" s="106" t="s">
        <v>13</v>
      </c>
      <c r="C27" s="64"/>
      <c r="D27" s="65"/>
      <c r="E27" s="111" t="s">
        <v>76</v>
      </c>
      <c r="F27" s="113" t="e">
        <f>Performance!E4</f>
        <v>#REF!</v>
      </c>
      <c r="G27" s="144"/>
      <c r="H27" s="69"/>
    </row>
    <row r="28" spans="1:8" ht="11.85" customHeight="1">
      <c r="A28" s="143"/>
      <c r="B28" s="106" t="s">
        <v>15</v>
      </c>
      <c r="C28" s="64"/>
      <c r="D28" s="65"/>
      <c r="E28" s="111"/>
      <c r="F28" s="114"/>
      <c r="G28" s="144"/>
    </row>
    <row r="29" spans="1:8" ht="11.85" customHeight="1">
      <c r="A29" s="143"/>
      <c r="B29" s="106" t="s">
        <v>18</v>
      </c>
      <c r="C29" s="64"/>
      <c r="D29" s="65"/>
      <c r="E29" s="111" t="s">
        <v>77</v>
      </c>
      <c r="F29" s="113" t="e">
        <f>Performance!E6</f>
        <v>#REF!</v>
      </c>
      <c r="G29" s="144"/>
    </row>
    <row r="30" spans="1:8" ht="11.85" customHeight="1">
      <c r="A30" s="143"/>
      <c r="B30" s="106" t="s">
        <v>21</v>
      </c>
      <c r="C30" s="64"/>
      <c r="D30" s="65"/>
      <c r="E30" s="111" t="s">
        <v>78</v>
      </c>
      <c r="F30" s="113" t="e">
        <f>Performance!E7</f>
        <v>#REF!</v>
      </c>
      <c r="G30" s="144"/>
    </row>
    <row r="31" spans="1:8" ht="11.85" customHeight="1">
      <c r="A31" s="143"/>
      <c r="B31" s="106" t="s">
        <v>23</v>
      </c>
      <c r="C31" s="64"/>
      <c r="D31" s="65"/>
      <c r="E31" s="111"/>
      <c r="F31" s="115"/>
      <c r="G31" s="144"/>
    </row>
    <row r="32" spans="1:8" ht="11.85" customHeight="1">
      <c r="A32" s="143"/>
      <c r="B32" s="106" t="s">
        <v>25</v>
      </c>
      <c r="C32" s="64"/>
      <c r="D32" s="65"/>
      <c r="E32" s="116" t="s">
        <v>79</v>
      </c>
      <c r="F32" s="117">
        <f>C31*COS(RADIANS(ABS(C30-C32)))</f>
        <v>0</v>
      </c>
      <c r="G32" s="144"/>
    </row>
    <row r="33" spans="1:7" ht="11.85" customHeight="1">
      <c r="A33" s="143"/>
      <c r="B33" s="106" t="s">
        <v>51</v>
      </c>
      <c r="C33" s="66"/>
      <c r="D33" s="66"/>
      <c r="E33" s="116" t="s">
        <v>80</v>
      </c>
      <c r="F33" s="117">
        <f>C31*SIN(RADIANS(ABS(C32-C30)))</f>
        <v>0</v>
      </c>
      <c r="G33" s="144"/>
    </row>
    <row r="34" spans="1:7" ht="11.85" customHeight="1">
      <c r="A34" s="143"/>
      <c r="B34" s="106" t="s">
        <v>27</v>
      </c>
      <c r="C34" s="108">
        <f>(((112-0.1*C27)+C28)/(112+(0.9*C27)))^8</f>
        <v>1</v>
      </c>
      <c r="D34" s="108">
        <f>(((112-0.1*D27)+D28)/(112+(0.9*D27)))^8</f>
        <v>1</v>
      </c>
      <c r="E34" s="111"/>
      <c r="F34" s="117"/>
      <c r="G34" s="144"/>
    </row>
    <row r="35" spans="1:7" ht="11.85" customHeight="1">
      <c r="A35" s="143"/>
      <c r="B35" s="106" t="s">
        <v>28</v>
      </c>
      <c r="C35" s="109">
        <f>(29.92-C29)*1000+C26</f>
        <v>29920</v>
      </c>
      <c r="D35" s="109">
        <f>(29.92-D29)*1000+D26</f>
        <v>29920</v>
      </c>
      <c r="E35" s="116" t="s">
        <v>81</v>
      </c>
      <c r="F35" s="118">
        <f>D31*COS(RADIANS(ABS(D30-D32)))</f>
        <v>0</v>
      </c>
      <c r="G35" s="144"/>
    </row>
    <row r="36" spans="1:7" ht="11.85" customHeight="1" thickBot="1">
      <c r="A36" s="143"/>
      <c r="B36" s="107" t="s">
        <v>29</v>
      </c>
      <c r="C36" s="110">
        <f>C35+((288.15-0.0019812*C35)/0.0019812)*(1-((288.15-0.0019812*C35)/(273.15+C27))^0.234969)</f>
        <v>34622.223622810554</v>
      </c>
      <c r="D36" s="110">
        <f>D35+((288.15-0.0019812*D35)/0.0019812)*(1-((288.15-0.0019812*D35)/(273.15+D27))^0.234969)</f>
        <v>34622.223622810554</v>
      </c>
      <c r="E36" s="119" t="s">
        <v>82</v>
      </c>
      <c r="F36" s="120">
        <f>D31*SIN(RADIANS(ABS(D32-D30)))</f>
        <v>0</v>
      </c>
      <c r="G36" s="144"/>
    </row>
    <row r="37" spans="1:7" ht="11.85" customHeight="1">
      <c r="A37" s="143"/>
      <c r="B37" s="76"/>
      <c r="C37" s="72"/>
      <c r="D37" s="71"/>
      <c r="E37" s="71"/>
      <c r="F37" s="75"/>
      <c r="G37" s="144"/>
    </row>
    <row r="38" spans="1:7" ht="11.85" customHeight="1">
      <c r="A38" s="143"/>
      <c r="B38" s="76"/>
      <c r="C38" s="72"/>
      <c r="D38" s="71"/>
      <c r="E38" s="71"/>
      <c r="F38" s="75"/>
      <c r="G38" s="144"/>
    </row>
    <row r="39" spans="1:7" ht="11.85" customHeight="1">
      <c r="A39" s="143"/>
      <c r="B39" s="76"/>
      <c r="C39" s="72"/>
      <c r="D39" s="71"/>
      <c r="E39" s="71"/>
      <c r="F39" s="75"/>
      <c r="G39" s="144"/>
    </row>
    <row r="40" spans="1:7" ht="11.85" customHeight="1">
      <c r="A40" s="143"/>
      <c r="B40" s="76"/>
      <c r="C40" s="72"/>
      <c r="D40" s="71"/>
      <c r="E40" s="71"/>
      <c r="F40" s="75"/>
      <c r="G40" s="144"/>
    </row>
    <row r="41" spans="1:7" ht="11.85" customHeight="1">
      <c r="A41" s="143"/>
      <c r="B41" s="76"/>
      <c r="C41" s="72"/>
      <c r="D41" s="71"/>
      <c r="E41" s="71"/>
      <c r="F41" s="75"/>
      <c r="G41" s="144"/>
    </row>
    <row r="42" spans="1:7" ht="11.85" customHeight="1">
      <c r="A42" s="143"/>
      <c r="B42" s="70" t="s">
        <v>30</v>
      </c>
      <c r="C42" s="71"/>
      <c r="D42" s="71" t="s">
        <v>31</v>
      </c>
      <c r="E42" s="72" t="s">
        <v>32</v>
      </c>
      <c r="F42" s="75"/>
      <c r="G42" s="144"/>
    </row>
    <row r="43" spans="1:7" ht="11.85" customHeight="1">
      <c r="A43" s="143"/>
      <c r="B43" s="70">
        <v>52000</v>
      </c>
      <c r="C43" s="71">
        <v>1500</v>
      </c>
      <c r="D43" s="71"/>
      <c r="E43" s="72">
        <v>61000</v>
      </c>
      <c r="F43" s="75"/>
      <c r="G43" s="144"/>
    </row>
    <row r="44" spans="1:7" ht="11.85" customHeight="1">
      <c r="A44" s="143"/>
      <c r="B44" s="70">
        <v>68000</v>
      </c>
      <c r="C44" s="71">
        <v>1950</v>
      </c>
      <c r="D44" s="71"/>
      <c r="E44" s="72">
        <v>81000</v>
      </c>
      <c r="F44" s="75"/>
      <c r="G44" s="144"/>
    </row>
    <row r="45" spans="1:7" ht="11.85" customHeight="1">
      <c r="A45" s="143"/>
      <c r="B45" s="70">
        <v>71000</v>
      </c>
      <c r="C45" s="71">
        <v>2000</v>
      </c>
      <c r="D45" s="71"/>
      <c r="E45" s="72">
        <v>71000</v>
      </c>
      <c r="F45" s="75"/>
      <c r="G45" s="144"/>
    </row>
    <row r="46" spans="1:7" ht="11.85" customHeight="1">
      <c r="A46" s="143"/>
      <c r="B46" s="70">
        <v>81000</v>
      </c>
      <c r="C46" s="71">
        <v>2000</v>
      </c>
      <c r="D46" s="71"/>
      <c r="E46" s="72">
        <v>88000</v>
      </c>
      <c r="F46" s="75"/>
      <c r="G46" s="144"/>
    </row>
    <row r="47" spans="1:7" ht="11.85" customHeight="1">
      <c r="A47" s="143"/>
      <c r="B47" s="70">
        <v>61000</v>
      </c>
      <c r="C47" s="71">
        <v>1500</v>
      </c>
      <c r="D47" s="71"/>
      <c r="E47" s="72">
        <v>109000</v>
      </c>
      <c r="F47" s="75"/>
      <c r="G47" s="144"/>
    </row>
    <row r="48" spans="1:7" ht="11.85" customHeight="1">
      <c r="A48" s="143"/>
      <c r="B48" s="70"/>
      <c r="C48" s="71"/>
      <c r="D48" s="71"/>
      <c r="E48" s="72">
        <v>71000</v>
      </c>
      <c r="F48" s="75"/>
      <c r="G48" s="144"/>
    </row>
    <row r="49" spans="1:7" ht="11.85" customHeight="1">
      <c r="A49" s="143"/>
      <c r="B49" s="70" t="s">
        <v>33</v>
      </c>
      <c r="C49" s="73"/>
      <c r="D49" s="73"/>
      <c r="E49" s="72"/>
      <c r="F49" s="74"/>
      <c r="G49" s="144"/>
    </row>
    <row r="50" spans="1:7" ht="11.85" customHeight="1">
      <c r="A50" s="143"/>
      <c r="B50" s="70">
        <v>1500</v>
      </c>
      <c r="C50" s="73"/>
      <c r="D50" s="73"/>
      <c r="E50" s="72"/>
      <c r="F50" s="74"/>
      <c r="G50" s="144"/>
    </row>
    <row r="51" spans="1:7" ht="11.85" customHeight="1">
      <c r="A51" s="143"/>
      <c r="B51" s="70">
        <v>2000</v>
      </c>
      <c r="C51" s="71">
        <v>35</v>
      </c>
      <c r="D51" s="71">
        <v>1500</v>
      </c>
      <c r="E51" s="71">
        <v>35</v>
      </c>
      <c r="F51" s="75">
        <v>1500</v>
      </c>
      <c r="G51" s="144"/>
    </row>
    <row r="52" spans="1:7" ht="11.85" customHeight="1">
      <c r="A52" s="143"/>
      <c r="B52" s="70">
        <v>2000</v>
      </c>
      <c r="C52" s="71">
        <v>35</v>
      </c>
      <c r="D52" s="71">
        <v>1950</v>
      </c>
      <c r="E52" s="71">
        <v>35</v>
      </c>
      <c r="F52" s="75">
        <v>1950</v>
      </c>
      <c r="G52" s="144"/>
    </row>
    <row r="53" spans="1:7" ht="11.85" customHeight="1">
      <c r="A53" s="143"/>
      <c r="B53" s="70">
        <v>2300</v>
      </c>
      <c r="C53" s="71">
        <v>38.5</v>
      </c>
      <c r="D53" s="71">
        <v>2300</v>
      </c>
      <c r="E53" s="71">
        <v>35.5</v>
      </c>
      <c r="F53" s="75">
        <v>2000</v>
      </c>
      <c r="G53" s="144"/>
    </row>
    <row r="54" spans="1:7" ht="11.85" customHeight="1">
      <c r="A54" s="143"/>
      <c r="B54" s="70">
        <v>2300</v>
      </c>
      <c r="C54" s="71">
        <v>47.3</v>
      </c>
      <c r="D54" s="71">
        <v>2300</v>
      </c>
      <c r="E54" s="71">
        <v>40.5</v>
      </c>
      <c r="F54" s="75">
        <v>2000</v>
      </c>
      <c r="G54" s="144"/>
    </row>
    <row r="55" spans="1:7" ht="11.85" customHeight="1">
      <c r="A55" s="143"/>
      <c r="B55" s="70">
        <v>1500</v>
      </c>
      <c r="C55" s="71">
        <v>47.3</v>
      </c>
      <c r="D55" s="71">
        <v>1500</v>
      </c>
      <c r="E55" s="71">
        <v>40.5</v>
      </c>
      <c r="F55" s="75">
        <v>1500</v>
      </c>
      <c r="G55" s="144"/>
    </row>
    <row r="56" spans="1:7" ht="11.85" customHeight="1">
      <c r="A56" s="143"/>
      <c r="B56" s="76"/>
      <c r="C56" s="72"/>
      <c r="D56" s="71"/>
      <c r="E56" s="71"/>
      <c r="F56" s="75"/>
      <c r="G56" s="144"/>
    </row>
    <row r="57" spans="1:7" ht="11.85" customHeight="1">
      <c r="A57" s="143"/>
      <c r="B57" s="76"/>
      <c r="C57" s="72"/>
      <c r="D57" s="71"/>
      <c r="E57" s="71"/>
      <c r="F57" s="75"/>
      <c r="G57" s="144"/>
    </row>
    <row r="58" spans="1:7" ht="11.85" customHeight="1">
      <c r="A58" s="143"/>
      <c r="B58" s="76"/>
      <c r="C58" s="72"/>
      <c r="D58" s="71"/>
      <c r="E58" s="71"/>
      <c r="F58" s="75"/>
      <c r="G58" s="144"/>
    </row>
    <row r="59" spans="1:7" ht="11.85" customHeight="1">
      <c r="A59" s="143"/>
      <c r="B59" s="76"/>
      <c r="C59" s="72"/>
      <c r="D59" s="71"/>
      <c r="E59" s="71"/>
      <c r="F59" s="75"/>
      <c r="G59" s="144"/>
    </row>
    <row r="60" spans="1:7" ht="11.85" customHeight="1">
      <c r="A60" s="143"/>
      <c r="B60" s="76"/>
      <c r="C60" s="72"/>
      <c r="D60" s="71"/>
      <c r="E60" s="71"/>
      <c r="F60" s="75"/>
      <c r="G60" s="144"/>
    </row>
    <row r="61" spans="1:7" ht="11.85" customHeight="1">
      <c r="A61" s="143"/>
      <c r="B61" s="76"/>
      <c r="C61" s="72"/>
      <c r="D61" s="71"/>
      <c r="E61" s="71"/>
      <c r="F61" s="75"/>
      <c r="G61" s="144"/>
    </row>
    <row r="62" spans="1:7" ht="11.85" customHeight="1">
      <c r="A62" s="143"/>
      <c r="B62" s="76"/>
      <c r="C62" s="72"/>
      <c r="D62" s="71"/>
      <c r="E62" s="71"/>
      <c r="F62" s="75"/>
      <c r="G62" s="144"/>
    </row>
    <row r="63" spans="1:7" ht="11.85" customHeight="1">
      <c r="A63" s="143"/>
      <c r="B63" s="76"/>
      <c r="C63" s="72"/>
      <c r="D63" s="71"/>
      <c r="E63" s="71"/>
      <c r="F63" s="75"/>
      <c r="G63" s="144"/>
    </row>
    <row r="64" spans="1:7" ht="11.85" customHeight="1" thickBot="1">
      <c r="A64" s="143"/>
      <c r="B64" s="130"/>
      <c r="C64" s="131"/>
      <c r="D64" s="132"/>
      <c r="E64" s="132"/>
      <c r="F64" s="133"/>
      <c r="G64" s="144"/>
    </row>
    <row r="65" spans="1:7" ht="21" customHeight="1" thickBot="1">
      <c r="A65" s="140" t="s">
        <v>84</v>
      </c>
      <c r="B65" s="141"/>
      <c r="C65" s="141"/>
      <c r="D65" s="141"/>
      <c r="E65" s="141"/>
      <c r="F65" s="141"/>
      <c r="G65" s="142"/>
    </row>
    <row r="66" spans="1:7" ht="11.85" customHeight="1">
      <c r="B66" s="72"/>
      <c r="C66" s="72"/>
      <c r="D66" s="71"/>
      <c r="E66" s="71"/>
      <c r="F66" s="71"/>
    </row>
    <row r="67" spans="1:7" ht="11.85" customHeight="1">
      <c r="B67" s="72"/>
      <c r="C67" s="72"/>
      <c r="D67" s="71"/>
      <c r="E67" s="71"/>
      <c r="F67" s="71"/>
    </row>
    <row r="68" spans="1:7" ht="11.85" customHeight="1">
      <c r="B68" s="72"/>
      <c r="C68" s="72"/>
      <c r="D68" s="71"/>
      <c r="E68" s="71"/>
      <c r="F68" s="71"/>
    </row>
    <row r="69" spans="1:7" ht="11.85" customHeight="1">
      <c r="B69" s="72"/>
      <c r="C69" s="72"/>
      <c r="D69" s="71"/>
      <c r="E69" s="71"/>
      <c r="F69" s="71"/>
    </row>
    <row r="70" spans="1:7" ht="11.85" customHeight="1">
      <c r="B70" s="72"/>
      <c r="C70" s="72"/>
      <c r="D70" s="71"/>
      <c r="E70" s="71"/>
      <c r="F70" s="71"/>
    </row>
    <row r="71" spans="1:7" ht="11.85" customHeight="1">
      <c r="B71" s="72"/>
      <c r="C71" s="72"/>
      <c r="D71" s="71"/>
      <c r="E71" s="71"/>
      <c r="F71" s="71"/>
    </row>
    <row r="72" spans="1:7" ht="11.85" customHeight="1">
      <c r="B72" s="72"/>
      <c r="C72" s="72"/>
      <c r="D72" s="71"/>
      <c r="E72" s="71"/>
      <c r="F72" s="71"/>
    </row>
    <row r="73" spans="1:7" ht="11.85" customHeight="1">
      <c r="B73" s="72"/>
      <c r="C73" s="72"/>
      <c r="D73" s="71"/>
      <c r="E73" s="71"/>
      <c r="F73" s="71"/>
    </row>
    <row r="74" spans="1:7" ht="11.85" customHeight="1">
      <c r="B74" s="72"/>
      <c r="C74" s="72"/>
      <c r="D74" s="71"/>
      <c r="E74" s="71"/>
      <c r="F74" s="71"/>
    </row>
    <row r="75" spans="1:7" ht="11.85" customHeight="1">
      <c r="B75" s="72"/>
      <c r="C75" s="72"/>
      <c r="D75" s="71"/>
      <c r="E75" s="71"/>
      <c r="F75" s="71"/>
    </row>
    <row r="76" spans="1:7" ht="11.85" customHeight="1">
      <c r="B76" s="72"/>
      <c r="C76" s="72"/>
      <c r="D76" s="71"/>
      <c r="E76" s="71"/>
      <c r="F76" s="71"/>
    </row>
    <row r="77" spans="1:7" ht="11.85" customHeight="1">
      <c r="B77" s="72"/>
      <c r="C77" s="72"/>
      <c r="D77" s="71"/>
      <c r="E77" s="71"/>
      <c r="F77" s="71"/>
    </row>
    <row r="78" spans="1:7" ht="11.85" customHeight="1">
      <c r="B78" s="72"/>
      <c r="C78" s="72"/>
      <c r="D78" s="71"/>
      <c r="E78" s="71"/>
      <c r="F78" s="71"/>
    </row>
    <row r="79" spans="1:7" ht="11.85" customHeight="1">
      <c r="B79" s="72"/>
      <c r="C79" s="72"/>
      <c r="D79" s="71"/>
      <c r="E79" s="71"/>
      <c r="F79" s="71"/>
    </row>
    <row r="80" spans="1:7" ht="11.85" customHeight="1">
      <c r="B80" s="72"/>
      <c r="C80" s="72"/>
      <c r="D80" s="71"/>
      <c r="E80" s="71"/>
      <c r="F80" s="71"/>
    </row>
    <row r="81" spans="2:6" ht="11.85" customHeight="1">
      <c r="B81" s="72"/>
      <c r="C81" s="72"/>
      <c r="D81" s="71"/>
      <c r="E81" s="71"/>
      <c r="F81" s="71"/>
    </row>
    <row r="82" spans="2:6" ht="11.85" customHeight="1">
      <c r="B82" s="72"/>
      <c r="C82" s="72"/>
      <c r="D82" s="71"/>
      <c r="E82" s="71"/>
      <c r="F82" s="71"/>
    </row>
    <row r="83" spans="2:6" ht="11.85" customHeight="1">
      <c r="B83" s="72"/>
      <c r="C83" s="72"/>
      <c r="D83" s="71"/>
      <c r="E83" s="71"/>
      <c r="F83" s="71"/>
    </row>
    <row r="84" spans="2:6" ht="11.85" customHeight="1">
      <c r="B84" s="72"/>
      <c r="C84" s="72"/>
      <c r="D84" s="71"/>
      <c r="E84" s="71"/>
      <c r="F84" s="71"/>
    </row>
    <row r="85" spans="2:6" ht="11.85" customHeight="1">
      <c r="B85" s="72"/>
      <c r="C85" s="72"/>
      <c r="D85" s="71"/>
      <c r="E85" s="71"/>
      <c r="F85" s="71"/>
    </row>
    <row r="86" spans="2:6" ht="11.85" customHeight="1">
      <c r="B86" s="72"/>
      <c r="C86" s="72"/>
      <c r="D86" s="71"/>
      <c r="E86" s="71"/>
      <c r="F86" s="71"/>
    </row>
    <row r="87" spans="2:6" ht="11.85" customHeight="1">
      <c r="B87" s="72"/>
      <c r="C87" s="72"/>
      <c r="D87" s="71"/>
      <c r="E87" s="71"/>
      <c r="F87" s="71"/>
    </row>
    <row r="88" spans="2:6" ht="11.85" customHeight="1">
      <c r="B88" s="72"/>
      <c r="C88" s="72"/>
      <c r="D88" s="71"/>
      <c r="E88" s="71"/>
      <c r="F88" s="71"/>
    </row>
    <row r="89" spans="2:6" ht="11.85" customHeight="1">
      <c r="B89" s="72"/>
      <c r="C89" s="72"/>
      <c r="D89" s="71"/>
      <c r="E89" s="71"/>
      <c r="F89" s="71"/>
    </row>
    <row r="90" spans="2:6" ht="11.85" customHeight="1">
      <c r="B90" s="72"/>
      <c r="C90" s="72"/>
      <c r="D90" s="71"/>
      <c r="E90" s="71"/>
      <c r="F90" s="71"/>
    </row>
    <row r="91" spans="2:6" ht="11.85" customHeight="1">
      <c r="B91" s="72"/>
      <c r="C91" s="72"/>
      <c r="D91" s="71"/>
      <c r="E91" s="71"/>
      <c r="F91" s="71"/>
    </row>
    <row r="92" spans="2:6" ht="11.85" customHeight="1">
      <c r="B92" s="72"/>
      <c r="C92" s="72"/>
      <c r="D92" s="71"/>
      <c r="E92" s="71"/>
      <c r="F92" s="71"/>
    </row>
    <row r="93" spans="2:6" ht="11.85" customHeight="1"/>
    <row r="94" spans="2:6" ht="11.85" customHeight="1"/>
    <row r="95" spans="2:6" ht="11.85" customHeight="1"/>
    <row r="96" spans="2:6" ht="11.85" customHeight="1"/>
    <row r="97" ht="11.85" customHeight="1"/>
    <row r="98" ht="11.85" customHeight="1"/>
    <row r="99" ht="11.85" customHeight="1"/>
    <row r="100" ht="11.85" customHeight="1"/>
    <row r="101" ht="11.85" customHeight="1"/>
    <row r="102" ht="11.85" customHeight="1"/>
    <row r="103" ht="11.85" customHeight="1"/>
    <row r="104" ht="11.85" customHeight="1"/>
    <row r="105" ht="11.85" customHeight="1"/>
    <row r="106" ht="11.85" customHeight="1"/>
    <row r="107" ht="11.85" customHeight="1"/>
    <row r="108" ht="11.85" customHeight="1"/>
    <row r="109" ht="11.85" customHeight="1"/>
    <row r="110" ht="11.85" customHeight="1"/>
    <row r="111" ht="11.85" customHeight="1"/>
    <row r="112" ht="11.85" customHeight="1"/>
    <row r="113" ht="11.85" customHeight="1"/>
    <row r="114" ht="11.85" customHeight="1"/>
    <row r="115" ht="11.85" customHeight="1"/>
    <row r="116" ht="11.85" customHeight="1"/>
    <row r="117" ht="11.85" customHeight="1"/>
    <row r="118" ht="11.85" customHeight="1"/>
    <row r="119" ht="11.85" customHeight="1"/>
  </sheetData>
  <sheetProtection algorithmName="SHA-512" hashValue="VLtVRC1KQkamasHb+eJa+4biYHShrLiE5eHiei1bvHIEUea8jqp5FflCJPCPxOCWGC+CcjTo+bvDLOgrUwjI8Q==" saltValue="ziiPVrSq717jkir3qBssvw==" spinCount="100000" sheet="1" selectLockedCells="1"/>
  <mergeCells count="11">
    <mergeCell ref="A1:G1"/>
    <mergeCell ref="A65:G65"/>
    <mergeCell ref="A2:A64"/>
    <mergeCell ref="G2:G64"/>
    <mergeCell ref="D2:F2"/>
    <mergeCell ref="B14:C14"/>
    <mergeCell ref="B5:C5"/>
    <mergeCell ref="B13:C13"/>
    <mergeCell ref="B2:C2"/>
    <mergeCell ref="B3:C3"/>
    <mergeCell ref="B4:C4"/>
  </mergeCells>
  <conditionalFormatting sqref="B14:C14">
    <cfRule type="cellIs" dxfId="15" priority="17" stopIfTrue="1" operator="greaterThanOrEqual">
      <formula>0</formula>
    </cfRule>
    <cfRule type="cellIs" dxfId="14" priority="18" stopIfTrue="1" operator="lessThan">
      <formula>0</formula>
    </cfRule>
  </conditionalFormatting>
  <conditionalFormatting sqref="C17">
    <cfRule type="cellIs" dxfId="13" priority="14" stopIfTrue="1" operator="greaterThan">
      <formula>50</formula>
    </cfRule>
  </conditionalFormatting>
  <conditionalFormatting sqref="D20">
    <cfRule type="cellIs" dxfId="12" priority="13" stopIfTrue="1" operator="greaterThan">
      <formula>120</formula>
    </cfRule>
  </conditionalFormatting>
  <conditionalFormatting sqref="D21">
    <cfRule type="cellIs" dxfId="11" priority="12" stopIfTrue="1" operator="greaterThan">
      <formula>50</formula>
    </cfRule>
  </conditionalFormatting>
  <conditionalFormatting sqref="D22 D24">
    <cfRule type="cellIs" dxfId="10" priority="10" stopIfTrue="1" operator="lessThan">
      <formula>2300</formula>
    </cfRule>
    <cfRule type="cellIs" dxfId="9" priority="11" stopIfTrue="1" operator="greaterThan">
      <formula>2300</formula>
    </cfRule>
  </conditionalFormatting>
  <conditionalFormatting sqref="E22 E24">
    <cfRule type="cellIs" dxfId="8" priority="7" stopIfTrue="1" operator="between">
      <formula>35</formula>
      <formula>47.3</formula>
    </cfRule>
    <cfRule type="cellIs" dxfId="7" priority="8" stopIfTrue="1" operator="lessThan">
      <formula>35</formula>
    </cfRule>
    <cfRule type="cellIs" dxfId="6" priority="9" stopIfTrue="1" operator="greaterThan">
      <formula>47.3</formula>
    </cfRule>
  </conditionalFormatting>
  <conditionalFormatting sqref="C23">
    <cfRule type="cellIs" dxfId="5" priority="6" stopIfTrue="1" operator="greaterThan">
      <formula>$C$17</formula>
    </cfRule>
  </conditionalFormatting>
  <conditionalFormatting sqref="F32 F35">
    <cfRule type="cellIs" dxfId="4" priority="5" stopIfTrue="1" operator="lessThan">
      <formula>0</formula>
    </cfRule>
  </conditionalFormatting>
  <conditionalFormatting sqref="C24">
    <cfRule type="cellIs" dxfId="3" priority="4" stopIfTrue="1" operator="greaterThan">
      <formula>$C$17</formula>
    </cfRule>
    <cfRule type="cellIs" dxfId="2" priority="3" operator="lessThanOrEqual">
      <formula>0</formula>
    </cfRule>
    <cfRule type="cellIs" dxfId="1" priority="2" operator="between">
      <formula>1</formula>
      <formula>10</formula>
    </cfRule>
    <cfRule type="cellIs" dxfId="0" priority="1" operator="between">
      <formula>11</formula>
      <formula>50</formula>
    </cfRule>
  </conditionalFormatting>
  <pageMargins left="0.7" right="0.7" top="0.75" bottom="0.75" header="0.3" footer="0.3"/>
  <pageSetup scale="90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8"/>
  <sheetViews>
    <sheetView workbookViewId="0">
      <selection activeCell="L5" sqref="L5"/>
    </sheetView>
  </sheetViews>
  <sheetFormatPr defaultRowHeight="11.4"/>
  <sheetData>
    <row r="1" spans="1:19" ht="18" thickBot="1">
      <c r="A1" s="162" t="s">
        <v>1</v>
      </c>
      <c r="B1" s="162"/>
      <c r="C1" s="163"/>
      <c r="D1" s="163"/>
      <c r="E1" s="8"/>
      <c r="F1" s="164" t="s">
        <v>34</v>
      </c>
      <c r="G1" s="165"/>
      <c r="H1" s="165"/>
      <c r="I1" s="165"/>
      <c r="J1" s="165"/>
      <c r="K1" s="165"/>
      <c r="L1" s="9" t="s">
        <v>35</v>
      </c>
      <c r="M1" s="10"/>
      <c r="N1" s="11" t="s">
        <v>36</v>
      </c>
      <c r="O1" s="12"/>
      <c r="P1" s="13"/>
      <c r="Q1" s="13"/>
      <c r="R1" s="13"/>
      <c r="S1" s="14"/>
    </row>
    <row r="2" spans="1:19" ht="12">
      <c r="A2" s="3" t="s">
        <v>7</v>
      </c>
      <c r="B2" t="s">
        <v>37</v>
      </c>
      <c r="C2" t="s">
        <v>38</v>
      </c>
      <c r="D2" s="2" t="s">
        <v>8</v>
      </c>
      <c r="E2" s="1"/>
      <c r="F2" s="15" t="s">
        <v>39</v>
      </c>
      <c r="G2" s="16">
        <v>0</v>
      </c>
      <c r="H2" s="16">
        <v>10</v>
      </c>
      <c r="I2" s="16">
        <v>20</v>
      </c>
      <c r="J2" s="16">
        <v>30</v>
      </c>
      <c r="K2" s="16">
        <v>40</v>
      </c>
      <c r="L2" s="17" t="s">
        <v>40</v>
      </c>
      <c r="M2">
        <f>INDEX(G2:K2,MATCH(B4,G2:K2,1))</f>
        <v>0</v>
      </c>
      <c r="N2" s="18" t="s">
        <v>40</v>
      </c>
      <c r="O2">
        <f>INDEX(F4:F12,MATCH(B12,F4:F12,1))</f>
        <v>8000</v>
      </c>
      <c r="S2" s="19"/>
    </row>
    <row r="3" spans="1:19">
      <c r="A3" s="20" t="s">
        <v>11</v>
      </c>
      <c r="B3" s="21">
        <f>'W&amp;B'!C26</f>
        <v>0</v>
      </c>
      <c r="C3" s="22">
        <f>'W&amp;B'!D26</f>
        <v>0</v>
      </c>
      <c r="D3" s="1" t="s">
        <v>41</v>
      </c>
      <c r="E3" s="4" t="e">
        <f>IF(E9=0,C15,IF(E9&lt;0,C15-(E9*0.05*C15),IF(E9&gt;0,C15-(E9*0.0111*C15))))+IF(B10="Y",IF(E9=0,C15*0.15,((IF(E9&lt;0,C15-(E9*0.05*C15),IF(E9&gt;0,C15-(E9*0.0111*C15))))*0.15)))</f>
        <v>#REF!</v>
      </c>
      <c r="F3" s="23" t="s">
        <v>42</v>
      </c>
      <c r="G3" s="1" t="s">
        <v>43</v>
      </c>
      <c r="H3" s="1" t="s">
        <v>43</v>
      </c>
      <c r="I3" s="1" t="s">
        <v>43</v>
      </c>
      <c r="J3" s="1" t="s">
        <v>43</v>
      </c>
      <c r="K3" s="1" t="s">
        <v>43</v>
      </c>
      <c r="L3" s="17" t="s">
        <v>44</v>
      </c>
      <c r="M3">
        <f>INDEX(G4:K4,MATCH(B4,G2:K2,1))</f>
        <v>720</v>
      </c>
      <c r="N3" s="18" t="s">
        <v>44</v>
      </c>
      <c r="O3">
        <f>INDEX(G4:G12,MATCH(B12,F4:F12,1))</f>
        <v>1550</v>
      </c>
      <c r="P3">
        <f>INDEX(H4:H12,MATCH(B12,F4:F12,1))</f>
        <v>1675</v>
      </c>
      <c r="Q3">
        <f>INDEX(I4:I12,MATCH(B12,F4:F12,1))</f>
        <v>1805</v>
      </c>
      <c r="R3">
        <f>INDEX(J4:J12,MATCH(B12,F4:F12,1))</f>
        <v>1945</v>
      </c>
      <c r="S3" s="19">
        <f>INDEX(K4:K12,MATCH(B12,F4:F12,1))</f>
        <v>2095</v>
      </c>
    </row>
    <row r="4" spans="1:19">
      <c r="A4" s="20" t="s">
        <v>13</v>
      </c>
      <c r="B4" s="21">
        <f>'W&amp;B'!C27</f>
        <v>0</v>
      </c>
      <c r="C4" s="22">
        <f>'W&amp;B'!D27</f>
        <v>0</v>
      </c>
      <c r="D4" s="1" t="s">
        <v>45</v>
      </c>
      <c r="E4" s="4" t="e">
        <f>IF(E9=0,C16,IF(E9&lt;0,C16-(E9*0.05*C16),IF(E9&gt;0,C16-(E9*0.0111*C16))))+IF(B10="Y",IF(E9=0,C15*0.15,((IF(E9&lt;0,C15-(E9*0.05*C15),IF(E9&gt;0,C15-(E9*0.0111*C15))))*0.15)))</f>
        <v>#REF!</v>
      </c>
      <c r="F4" s="20">
        <v>0</v>
      </c>
      <c r="G4" s="1">
        <v>720</v>
      </c>
      <c r="H4" s="1">
        <v>775</v>
      </c>
      <c r="I4" s="1">
        <v>835</v>
      </c>
      <c r="J4" s="1">
        <v>895</v>
      </c>
      <c r="K4" s="1">
        <v>960</v>
      </c>
      <c r="L4" s="17" t="s">
        <v>46</v>
      </c>
      <c r="M4">
        <f>INDEX(G2:K2,MATCH(B4,G2:K2,1)+1)</f>
        <v>10</v>
      </c>
      <c r="N4" s="18" t="s">
        <v>46</v>
      </c>
      <c r="O4" t="e">
        <f>INDEX(F4:F12,MATCH(B12,F4:F12,1)+1)</f>
        <v>#REF!</v>
      </c>
      <c r="S4" s="19"/>
    </row>
    <row r="5" spans="1:19" ht="12" thickBot="1">
      <c r="A5" s="20" t="s">
        <v>15</v>
      </c>
      <c r="B5" s="21">
        <f>'W&amp;B'!C28</f>
        <v>0</v>
      </c>
      <c r="C5" s="22">
        <f>'W&amp;B'!D28</f>
        <v>0</v>
      </c>
      <c r="D5" s="1"/>
      <c r="E5" s="1"/>
      <c r="F5" s="20">
        <v>1000</v>
      </c>
      <c r="G5" s="1">
        <v>790</v>
      </c>
      <c r="H5" s="1">
        <v>850</v>
      </c>
      <c r="I5" s="1">
        <v>915</v>
      </c>
      <c r="J5" s="1">
        <v>980</v>
      </c>
      <c r="K5" s="1">
        <v>1050</v>
      </c>
      <c r="L5" s="17" t="s">
        <v>47</v>
      </c>
      <c r="M5">
        <f>INDEX(G4:K4,MATCH(B4,G2:K2,1)+1)</f>
        <v>775</v>
      </c>
      <c r="N5" s="18" t="s">
        <v>47</v>
      </c>
      <c r="O5" t="e">
        <f>INDEX(G4:G12,MATCH(B12,F4:F12,1)+1)</f>
        <v>#REF!</v>
      </c>
      <c r="P5" t="e">
        <f>INDEX(H4:H12,MATCH(B12,F4:F12,1)+1)</f>
        <v>#REF!</v>
      </c>
      <c r="Q5" t="e">
        <f>INDEX(I4:I12,MATCH(B12,F4:F12,1)+1)</f>
        <v>#REF!</v>
      </c>
      <c r="R5" s="24" t="e">
        <f>INDEX(J4:J12,MATCH(B12,F4:F12,1)+1)</f>
        <v>#REF!</v>
      </c>
      <c r="S5" s="25" t="e">
        <f>INDEX(K4:K12,MATCH(B12,F4:F12,1)+1)</f>
        <v>#REF!</v>
      </c>
    </row>
    <row r="6" spans="1:19">
      <c r="A6" s="20" t="s">
        <v>18</v>
      </c>
      <c r="B6" s="21">
        <f>'W&amp;B'!C29</f>
        <v>0</v>
      </c>
      <c r="C6" s="22">
        <f>'W&amp;B'!D29</f>
        <v>0</v>
      </c>
      <c r="D6" s="1" t="s">
        <v>48</v>
      </c>
      <c r="E6" s="4" t="e">
        <f>IF(E11=0,C17,IF(E11&lt;0,C17-(E11*0.05*C17),IF(E11&gt;0,C17-(E11*0.0111*C17))))+IF(C10="Y",IF(E11=0,C17*0.45,((IF(E11&lt;0,C17-(E11*0.05*C17),IF(E11&gt;0,C17-(E11*0.0111*C17))))*0.45)))</f>
        <v>#REF!</v>
      </c>
      <c r="F6" s="20">
        <v>2000</v>
      </c>
      <c r="G6" s="1">
        <v>865</v>
      </c>
      <c r="H6" s="1">
        <v>930</v>
      </c>
      <c r="I6" s="1">
        <v>1000</v>
      </c>
      <c r="J6" s="1">
        <v>1075</v>
      </c>
      <c r="K6" s="1">
        <v>1155</v>
      </c>
      <c r="L6" s="17"/>
      <c r="N6" s="26"/>
      <c r="O6" s="27"/>
      <c r="P6" s="27"/>
      <c r="Q6" s="28"/>
      <c r="S6" s="19"/>
    </row>
    <row r="7" spans="1:19">
      <c r="A7" s="20" t="s">
        <v>21</v>
      </c>
      <c r="B7" s="21">
        <f>'W&amp;B'!C30</f>
        <v>0</v>
      </c>
      <c r="C7" s="22">
        <f>'W&amp;B'!D30</f>
        <v>0</v>
      </c>
      <c r="D7" s="1" t="s">
        <v>49</v>
      </c>
      <c r="E7" s="29" t="e">
        <f>IF(E11=0,C18,IF(E11&lt;0,C18-(E11*0.05*C18),IF(E11&gt;0,C18-(E11*0.0111*C18))))+IF(C10="Y",IF(E11=0,C17*0.45,((IF(E11&lt;0,C17-(E11*0.05*C17),IF(E11&gt;0,C17-(E11*0.0111*C17))))*0.45)))</f>
        <v>#REF!</v>
      </c>
      <c r="F7" s="20">
        <v>3000</v>
      </c>
      <c r="G7" s="1">
        <v>950</v>
      </c>
      <c r="H7" s="1">
        <v>1025</v>
      </c>
      <c r="I7" s="1">
        <v>1100</v>
      </c>
      <c r="J7" s="1">
        <v>1185</v>
      </c>
      <c r="K7" s="1">
        <v>1270</v>
      </c>
      <c r="L7" s="17"/>
      <c r="N7" s="30">
        <v>0</v>
      </c>
      <c r="O7" t="e">
        <f>O3+(B12-O2)*(O5-O3)/(O4-O2)</f>
        <v>#REF!</v>
      </c>
      <c r="P7" s="31" t="s">
        <v>40</v>
      </c>
      <c r="Q7" s="32">
        <f>INDEX(G2:K2,MATCH(B4,G2:K2,1))</f>
        <v>0</v>
      </c>
      <c r="S7" s="19"/>
    </row>
    <row r="8" spans="1:19">
      <c r="A8" s="20" t="s">
        <v>23</v>
      </c>
      <c r="B8" s="21">
        <f>'W&amp;B'!C31</f>
        <v>0</v>
      </c>
      <c r="C8" s="22">
        <f>'W&amp;B'!D31</f>
        <v>0</v>
      </c>
      <c r="D8" s="1"/>
      <c r="E8" s="1"/>
      <c r="F8" s="20">
        <v>4000</v>
      </c>
      <c r="G8" s="1">
        <v>1045</v>
      </c>
      <c r="H8" s="1">
        <v>1125</v>
      </c>
      <c r="I8" s="1">
        <v>1210</v>
      </c>
      <c r="J8" s="1">
        <v>1300</v>
      </c>
      <c r="K8" s="1">
        <v>1400</v>
      </c>
      <c r="L8" s="17"/>
      <c r="N8" s="30">
        <v>10</v>
      </c>
      <c r="O8" t="e">
        <f>P3+(B12-O2)*(P5-P3)/(O4-O2)</f>
        <v>#REF!</v>
      </c>
      <c r="P8" s="31" t="s">
        <v>44</v>
      </c>
      <c r="Q8" s="32" t="e">
        <f>INDEX(O7:O11,MATCH(B4,G2:K2,1))</f>
        <v>#REF!</v>
      </c>
      <c r="S8" s="19"/>
    </row>
    <row r="9" spans="1:19">
      <c r="A9" s="20" t="s">
        <v>25</v>
      </c>
      <c r="B9" s="21">
        <f>'W&amp;B'!C32</f>
        <v>0</v>
      </c>
      <c r="C9" s="22">
        <f>'W&amp;B'!D32</f>
        <v>0</v>
      </c>
      <c r="D9" s="33" t="s">
        <v>50</v>
      </c>
      <c r="E9" s="34">
        <f>'W&amp;B'!F32</f>
        <v>0</v>
      </c>
      <c r="F9" s="20">
        <v>5000</v>
      </c>
      <c r="G9" s="1">
        <v>1150</v>
      </c>
      <c r="H9" s="1">
        <v>1240</v>
      </c>
      <c r="I9" s="1">
        <v>1335</v>
      </c>
      <c r="J9" s="1">
        <v>1435</v>
      </c>
      <c r="K9" s="1">
        <v>1540</v>
      </c>
      <c r="L9" s="17"/>
      <c r="N9" s="30">
        <v>20</v>
      </c>
      <c r="O9" t="e">
        <f>Q3+(B12-O2)*(Q5-Q3)/(O4-O2)</f>
        <v>#REF!</v>
      </c>
      <c r="P9" s="31" t="s">
        <v>46</v>
      </c>
      <c r="Q9" s="32">
        <f>INDEX(G2:K2,MATCH(B4,G2:K2,1)+1)</f>
        <v>10</v>
      </c>
      <c r="S9" s="19"/>
    </row>
    <row r="10" spans="1:19">
      <c r="A10" s="1" t="s">
        <v>51</v>
      </c>
      <c r="B10" s="1">
        <f>'W&amp;B'!C33</f>
        <v>0</v>
      </c>
      <c r="C10" s="1">
        <f>'W&amp;B'!$D$33</f>
        <v>0</v>
      </c>
      <c r="D10" s="33" t="s">
        <v>52</v>
      </c>
      <c r="E10" s="34">
        <f>'W&amp;B'!F33</f>
        <v>0</v>
      </c>
      <c r="F10" s="20">
        <v>6000</v>
      </c>
      <c r="G10" s="1">
        <v>1265</v>
      </c>
      <c r="H10" s="1">
        <v>1365</v>
      </c>
      <c r="I10" s="1">
        <v>1475</v>
      </c>
      <c r="J10" s="1">
        <v>1585</v>
      </c>
      <c r="K10" s="1">
        <v>1705</v>
      </c>
      <c r="L10" s="17"/>
      <c r="N10" s="30">
        <v>30</v>
      </c>
      <c r="O10" t="e">
        <f>R3+(B12-O2)*(R5-R3)/(O4-O2)</f>
        <v>#REF!</v>
      </c>
      <c r="P10" s="31" t="s">
        <v>47</v>
      </c>
      <c r="Q10" s="32" t="e">
        <f>INDEX(O7:O11,MATCH(B4,G2:K2,1)+1)</f>
        <v>#REF!</v>
      </c>
      <c r="S10" s="19"/>
    </row>
    <row r="11" spans="1:19" ht="12" thickBot="1">
      <c r="A11" s="20" t="s">
        <v>27</v>
      </c>
      <c r="B11" s="5">
        <f>'W&amp;B'!C34</f>
        <v>1</v>
      </c>
      <c r="C11" s="5">
        <f>'W&amp;B'!D34</f>
        <v>1</v>
      </c>
      <c r="D11" s="33" t="s">
        <v>53</v>
      </c>
      <c r="E11" s="35">
        <f>'W&amp;B'!F35</f>
        <v>0</v>
      </c>
      <c r="F11" s="20">
        <v>7000</v>
      </c>
      <c r="G11" s="1">
        <v>1400</v>
      </c>
      <c r="H11" s="1">
        <v>1510</v>
      </c>
      <c r="I11" s="1">
        <v>1630</v>
      </c>
      <c r="J11" s="1">
        <v>1755</v>
      </c>
      <c r="K11" s="1">
        <v>1890</v>
      </c>
      <c r="L11" s="17"/>
      <c r="N11" s="36">
        <v>40</v>
      </c>
      <c r="O11" s="37" t="e">
        <f>S3+(B12-O2)*(S5-S3)/(O4-O2)</f>
        <v>#REF!</v>
      </c>
      <c r="P11" s="37"/>
      <c r="Q11" s="38"/>
      <c r="S11" s="19"/>
    </row>
    <row r="12" spans="1:19" ht="12" thickBot="1">
      <c r="A12" s="20" t="s">
        <v>28</v>
      </c>
      <c r="B12" s="6">
        <f>'W&amp;B'!C35</f>
        <v>29920</v>
      </c>
      <c r="C12" s="6">
        <f>'W&amp;B'!D35</f>
        <v>29920</v>
      </c>
      <c r="D12" s="33" t="s">
        <v>54</v>
      </c>
      <c r="E12" s="35">
        <f>'W&amp;B'!F36</f>
        <v>0</v>
      </c>
      <c r="F12" s="39">
        <v>8000</v>
      </c>
      <c r="G12" s="40">
        <v>1550</v>
      </c>
      <c r="H12" s="40">
        <v>1675</v>
      </c>
      <c r="I12" s="40">
        <v>1805</v>
      </c>
      <c r="J12" s="40">
        <v>1945</v>
      </c>
      <c r="K12" s="40">
        <v>2095</v>
      </c>
      <c r="L12" s="41"/>
      <c r="M12" s="42"/>
      <c r="N12" s="42"/>
      <c r="O12" s="42"/>
      <c r="P12" s="42"/>
      <c r="Q12" s="42"/>
      <c r="R12" s="42"/>
      <c r="S12" s="43"/>
    </row>
    <row r="13" spans="1:19" ht="18" thickBot="1">
      <c r="A13" s="44" t="s">
        <v>29</v>
      </c>
      <c r="B13" s="6">
        <f>'W&amp;B'!C36</f>
        <v>34622.223622810554</v>
      </c>
      <c r="C13" s="6">
        <f>'W&amp;B'!D36</f>
        <v>34622.223622810554</v>
      </c>
      <c r="E13" s="7"/>
      <c r="F13" s="166" t="s">
        <v>55</v>
      </c>
      <c r="G13" s="167"/>
      <c r="H13" s="167"/>
      <c r="I13" s="167"/>
      <c r="J13" s="167"/>
      <c r="K13" s="167"/>
      <c r="L13" s="45" t="s">
        <v>56</v>
      </c>
      <c r="M13" s="13"/>
      <c r="N13" s="45" t="s">
        <v>36</v>
      </c>
      <c r="O13" s="13"/>
      <c r="P13" s="13"/>
      <c r="Q13" s="13"/>
      <c r="R13" s="13"/>
      <c r="S13" s="14"/>
    </row>
    <row r="14" spans="1:19">
      <c r="B14" s="45"/>
      <c r="C14" s="46" t="s">
        <v>57</v>
      </c>
      <c r="F14" s="15" t="s">
        <v>39</v>
      </c>
      <c r="G14" s="1">
        <v>0</v>
      </c>
      <c r="H14" s="16">
        <v>10</v>
      </c>
      <c r="I14" s="16">
        <v>20</v>
      </c>
      <c r="J14" s="16">
        <v>30</v>
      </c>
      <c r="K14" s="16">
        <v>40</v>
      </c>
      <c r="L14" s="17" t="s">
        <v>58</v>
      </c>
      <c r="M14">
        <f>INDEX(G14:K14,MATCH(B4,G14:K14,1))</f>
        <v>0</v>
      </c>
      <c r="N14" s="17" t="s">
        <v>58</v>
      </c>
      <c r="O14">
        <f>INDEX(F16:F24,MATCH(B12,F16:F24,1))</f>
        <v>8000</v>
      </c>
      <c r="S14" s="19"/>
    </row>
    <row r="15" spans="1:19">
      <c r="B15" s="17" t="s">
        <v>59</v>
      </c>
      <c r="C15" s="19" t="e">
        <f>Q8+(B4-Q7)*(Q10-Q8)/(Q9-Q7)</f>
        <v>#REF!</v>
      </c>
      <c r="F15" s="23" t="s">
        <v>42</v>
      </c>
      <c r="G15" s="1" t="s">
        <v>60</v>
      </c>
      <c r="H15" s="1" t="s">
        <v>61</v>
      </c>
      <c r="I15" s="1" t="s">
        <v>61</v>
      </c>
      <c r="J15" s="1" t="s">
        <v>61</v>
      </c>
      <c r="K15" s="1" t="s">
        <v>61</v>
      </c>
      <c r="L15" s="47" t="s">
        <v>62</v>
      </c>
      <c r="M15">
        <f>INDEX(G16:K16,MATCH(B4,G14:K14,1))</f>
        <v>1300</v>
      </c>
      <c r="N15" s="47" t="s">
        <v>62</v>
      </c>
      <c r="O15">
        <f>INDEX(G16:G24,MATCH(B12,F16:F24,1))</f>
        <v>2870</v>
      </c>
      <c r="P15">
        <f>INDEX(H16:H24,MATCH(B12,F16:F24,1))</f>
        <v>3110</v>
      </c>
      <c r="Q15">
        <f>INDEX(I16:I24,MATCH(B12,F16:F24,1))</f>
        <v>3375</v>
      </c>
      <c r="R15">
        <f>INDEX(J16:J24,MATCH(B12,F16:F24,1))</f>
        <v>3670</v>
      </c>
      <c r="S15" s="19">
        <f>INDEX(K16:K24,MATCH(B12,F16:F24,1))</f>
        <v>3990</v>
      </c>
    </row>
    <row r="16" spans="1:19">
      <c r="B16" s="17" t="s">
        <v>63</v>
      </c>
      <c r="C16" s="19" t="e">
        <f>Q19+(B4-Q18)*(Q21-Q19)/(Q20-Q18)</f>
        <v>#REF!</v>
      </c>
      <c r="F16" s="20">
        <v>0</v>
      </c>
      <c r="G16" s="1">
        <v>1300</v>
      </c>
      <c r="H16" s="1">
        <v>1390</v>
      </c>
      <c r="I16" s="1">
        <v>1490</v>
      </c>
      <c r="J16" s="1">
        <v>1590</v>
      </c>
      <c r="K16" s="1">
        <v>1700</v>
      </c>
      <c r="L16" s="17" t="s">
        <v>64</v>
      </c>
      <c r="M16">
        <f>INDEX(G14:K14,MATCH(B4,G14:K14,1)+1)</f>
        <v>10</v>
      </c>
      <c r="N16" s="17" t="s">
        <v>64</v>
      </c>
      <c r="O16" t="e">
        <f>INDEX(F16:F24,MATCH(B12,F16:F24,1)+1)</f>
        <v>#REF!</v>
      </c>
      <c r="S16" s="19"/>
    </row>
    <row r="17" spans="2:19" ht="12" thickBot="1">
      <c r="B17" s="17" t="s">
        <v>65</v>
      </c>
      <c r="C17" s="19" t="e">
        <f>Q31+(C4-Q30)*(Q33-Q31)/(Q32-Q30)</f>
        <v>#REF!</v>
      </c>
      <c r="F17" s="20">
        <v>1000</v>
      </c>
      <c r="G17" s="1">
        <v>1420</v>
      </c>
      <c r="H17" s="1">
        <v>1525</v>
      </c>
      <c r="I17" s="1">
        <v>1630</v>
      </c>
      <c r="J17" s="1">
        <v>1745</v>
      </c>
      <c r="K17" s="1">
        <v>1865</v>
      </c>
      <c r="L17" s="17" t="s">
        <v>66</v>
      </c>
      <c r="M17">
        <f>INDEX(G16:K16,MATCH(B4,G14:K14,1)+1)</f>
        <v>1390</v>
      </c>
      <c r="N17" s="41" t="s">
        <v>66</v>
      </c>
      <c r="O17" s="42" t="e">
        <f>INDEX(G16:G24,MATCH(B12,F16:F24,1)+1)</f>
        <v>#REF!</v>
      </c>
      <c r="P17" s="42" t="e">
        <f>INDEX(H16:H24,MATCH(B12,F16:F24,1)+1)</f>
        <v>#REF!</v>
      </c>
      <c r="Q17" s="42" t="e">
        <f>INDEX(I16:I24,MATCH(B12,F16:F24,1)+1)</f>
        <v>#REF!</v>
      </c>
      <c r="R17" s="42" t="e">
        <f>INDEX(J16:J24,MATCH(B12,F16:F24,1)+1)</f>
        <v>#REF!</v>
      </c>
      <c r="S17" s="43" t="e">
        <f>INDEX(K16:K24,MATCH(B12,F16:F24,1)+1)</f>
        <v>#REF!</v>
      </c>
    </row>
    <row r="18" spans="2:19" ht="13.8" thickBot="1">
      <c r="B18" s="41" t="s">
        <v>67</v>
      </c>
      <c r="C18" s="43" t="e">
        <f>Q43+(C4-Q42)*(Q45-Q43)/(Q44-Q42)</f>
        <v>#REF!</v>
      </c>
      <c r="F18" s="20">
        <v>2000</v>
      </c>
      <c r="G18" s="1">
        <v>1555</v>
      </c>
      <c r="H18" s="1">
        <v>1670</v>
      </c>
      <c r="I18" s="1">
        <v>1790</v>
      </c>
      <c r="J18" s="1">
        <v>1915</v>
      </c>
      <c r="K18" s="1">
        <v>2055</v>
      </c>
      <c r="L18" s="17"/>
      <c r="N18" s="48">
        <v>0</v>
      </c>
      <c r="O18" s="13" t="e">
        <f>O15+(B12-O14)*(O17-O15)/(O16-O14)</f>
        <v>#REF!</v>
      </c>
      <c r="P18" s="13" t="s">
        <v>58</v>
      </c>
      <c r="Q18" s="14">
        <f>INDEX(G14:K14,MATCH(B4,G14:K14,1))</f>
        <v>0</v>
      </c>
      <c r="S18" s="19"/>
    </row>
    <row r="19" spans="2:19" ht="13.2">
      <c r="F19" s="20">
        <v>3000</v>
      </c>
      <c r="G19" s="1">
        <v>1710</v>
      </c>
      <c r="H19" s="1">
        <v>1835</v>
      </c>
      <c r="I19" s="1">
        <v>1970</v>
      </c>
      <c r="J19" s="1">
        <v>2115</v>
      </c>
      <c r="K19" s="1">
        <v>2265</v>
      </c>
      <c r="L19" s="17"/>
      <c r="N19" s="49">
        <v>10</v>
      </c>
      <c r="O19" t="e">
        <f>P15+(B12-O14)*(P17-P15)/(O16-O14)</f>
        <v>#REF!</v>
      </c>
      <c r="P19" t="s">
        <v>62</v>
      </c>
      <c r="Q19" s="19" t="e">
        <f>INDEX(O18:O22,MATCH(B4,G14:K14,1))</f>
        <v>#REF!</v>
      </c>
      <c r="S19" s="19"/>
    </row>
    <row r="20" spans="2:19" ht="13.2">
      <c r="F20" s="20">
        <v>4000</v>
      </c>
      <c r="G20" s="1">
        <v>1880</v>
      </c>
      <c r="H20" s="1">
        <v>2025</v>
      </c>
      <c r="I20" s="1">
        <v>2175</v>
      </c>
      <c r="J20" s="1">
        <v>2335</v>
      </c>
      <c r="K20" s="1">
        <v>2510</v>
      </c>
      <c r="L20" s="17"/>
      <c r="N20" s="49">
        <v>20</v>
      </c>
      <c r="O20" t="e">
        <f>Q15+(B12-O14)*(Q17-Q15)/(O16-O14)</f>
        <v>#REF!</v>
      </c>
      <c r="P20" t="s">
        <v>64</v>
      </c>
      <c r="Q20" s="19">
        <f>INDEX(G14:K14,MATCH(B4,G14:K14,1)+1)</f>
        <v>10</v>
      </c>
      <c r="S20" s="19"/>
    </row>
    <row r="21" spans="2:19" ht="17.399999999999999">
      <c r="C21" s="50"/>
      <c r="F21" s="20">
        <v>5000</v>
      </c>
      <c r="G21" s="1">
        <v>2075</v>
      </c>
      <c r="H21" s="1">
        <v>2240</v>
      </c>
      <c r="I21" s="1">
        <v>2410</v>
      </c>
      <c r="J21" s="1">
        <v>2595</v>
      </c>
      <c r="K21" s="1">
        <v>2795</v>
      </c>
      <c r="L21" s="51"/>
      <c r="M21" s="52"/>
      <c r="N21" s="53">
        <v>30</v>
      </c>
      <c r="O21" s="54" t="e">
        <f>R15+(B12-O14)*(R17-R15)/(O16-O14)</f>
        <v>#REF!</v>
      </c>
      <c r="P21" t="s">
        <v>66</v>
      </c>
      <c r="Q21" s="19" t="e">
        <f>INDEX(O18:O22,MATCH(B4,G14:K14,1)+1)</f>
        <v>#REF!</v>
      </c>
      <c r="S21" s="19"/>
    </row>
    <row r="22" spans="2:19" ht="13.8" thickBot="1">
      <c r="F22" s="20">
        <v>6000</v>
      </c>
      <c r="G22" s="1">
        <v>2305</v>
      </c>
      <c r="H22" s="1">
        <v>2485</v>
      </c>
      <c r="I22" s="1">
        <v>2680</v>
      </c>
      <c r="J22" s="1">
        <v>2895</v>
      </c>
      <c r="K22" s="1">
        <v>3125</v>
      </c>
      <c r="L22" s="17"/>
      <c r="N22" s="55">
        <v>40</v>
      </c>
      <c r="O22" s="42" t="e">
        <f>S15+(B12-O14)*(S17-S15)/(O16-O14)</f>
        <v>#REF!</v>
      </c>
      <c r="P22" s="42"/>
      <c r="Q22" s="43"/>
      <c r="S22" s="19"/>
    </row>
    <row r="23" spans="2:19">
      <c r="F23" s="20">
        <v>7000</v>
      </c>
      <c r="G23" s="1">
        <v>2565</v>
      </c>
      <c r="H23" s="1">
        <v>2770</v>
      </c>
      <c r="I23" s="1">
        <v>3000</v>
      </c>
      <c r="J23" s="1">
        <v>3245</v>
      </c>
      <c r="K23" s="1">
        <v>3515</v>
      </c>
      <c r="L23" s="17"/>
      <c r="S23" s="19"/>
    </row>
    <row r="24" spans="2:19" ht="12" thickBot="1">
      <c r="F24" s="20">
        <v>8000</v>
      </c>
      <c r="G24" s="1">
        <v>2870</v>
      </c>
      <c r="H24" s="1">
        <v>3110</v>
      </c>
      <c r="I24" s="1">
        <v>3375</v>
      </c>
      <c r="J24" s="1">
        <v>3670</v>
      </c>
      <c r="K24" s="1">
        <v>3990</v>
      </c>
      <c r="L24" s="41"/>
      <c r="M24" s="42"/>
      <c r="N24" s="42"/>
      <c r="O24" s="42"/>
      <c r="P24" s="42"/>
      <c r="Q24" s="42"/>
      <c r="R24" s="42"/>
      <c r="S24" s="43"/>
    </row>
    <row r="25" spans="2:19" ht="18" thickBot="1">
      <c r="F25" s="168" t="s">
        <v>68</v>
      </c>
      <c r="G25" s="169"/>
      <c r="H25" s="169"/>
      <c r="I25" s="169"/>
      <c r="J25" s="169"/>
      <c r="K25" s="169"/>
      <c r="L25" s="45" t="s">
        <v>35</v>
      </c>
      <c r="M25" s="13"/>
      <c r="N25" s="45" t="s">
        <v>69</v>
      </c>
      <c r="O25" s="13"/>
      <c r="P25" s="13"/>
      <c r="Q25" s="13"/>
      <c r="R25" s="13"/>
      <c r="S25" s="14"/>
    </row>
    <row r="26" spans="2:19">
      <c r="F26" s="56" t="s">
        <v>39</v>
      </c>
      <c r="G26" s="1">
        <v>0</v>
      </c>
      <c r="H26" s="1">
        <v>10</v>
      </c>
      <c r="I26" s="1">
        <v>20</v>
      </c>
      <c r="J26" s="1">
        <v>30</v>
      </c>
      <c r="K26" s="1">
        <v>40</v>
      </c>
      <c r="L26" s="17" t="s">
        <v>58</v>
      </c>
      <c r="M26">
        <f>INDEX(G26:K26,MATCH(C4,G26:K26,1))</f>
        <v>0</v>
      </c>
      <c r="N26" s="17" t="s">
        <v>58</v>
      </c>
      <c r="O26">
        <f>INDEX(F28:F36,MATCH(C12,F28:F36,1))</f>
        <v>8000</v>
      </c>
      <c r="S26" s="19"/>
    </row>
    <row r="27" spans="2:19">
      <c r="F27" s="56" t="s">
        <v>42</v>
      </c>
      <c r="G27" t="s">
        <v>43</v>
      </c>
      <c r="H27" t="s">
        <v>43</v>
      </c>
      <c r="I27" t="s">
        <v>43</v>
      </c>
      <c r="J27" t="s">
        <v>43</v>
      </c>
      <c r="K27" t="s">
        <v>43</v>
      </c>
      <c r="L27" s="17" t="s">
        <v>62</v>
      </c>
      <c r="M27">
        <f>INDEX(G28:K28,MATCH(C4,G14:K14,1))</f>
        <v>495</v>
      </c>
      <c r="N27" s="17" t="s">
        <v>62</v>
      </c>
      <c r="O27">
        <f>INDEX(G28:G36,MATCH(C12,F28:F36,1))</f>
        <v>665</v>
      </c>
      <c r="P27">
        <f>INDEX(H28:H36,MATCH(C12,F28:F36,1))</f>
        <v>690</v>
      </c>
      <c r="Q27">
        <f>INDEX(I28:I36,MATCH(C12,F28:F36,1))</f>
        <v>710</v>
      </c>
      <c r="R27">
        <f>INDEX(J28:J36,MATCH(C12,F28:F36,1))</f>
        <v>735</v>
      </c>
      <c r="S27" s="19">
        <f>INDEX(K28:K36,MATCH(C12,F28:F36,1))</f>
        <v>760</v>
      </c>
    </row>
    <row r="28" spans="2:19">
      <c r="F28" s="56">
        <v>0</v>
      </c>
      <c r="G28" s="1">
        <v>495</v>
      </c>
      <c r="H28" s="1">
        <v>510</v>
      </c>
      <c r="I28" s="1">
        <v>530</v>
      </c>
      <c r="J28" s="1">
        <v>545</v>
      </c>
      <c r="K28" s="1">
        <v>565</v>
      </c>
      <c r="L28" s="17" t="s">
        <v>64</v>
      </c>
      <c r="M28">
        <f>INDEX(G26:K26,MATCH(C4,G26:K26,1)+1)</f>
        <v>10</v>
      </c>
      <c r="N28" s="17" t="s">
        <v>64</v>
      </c>
      <c r="O28" t="e">
        <f>INDEX(F28:F36,MATCH(C12,F28:F36,1)+1)</f>
        <v>#REF!</v>
      </c>
      <c r="S28" s="19"/>
    </row>
    <row r="29" spans="2:19" ht="12" thickBot="1">
      <c r="F29" s="56">
        <v>1000</v>
      </c>
      <c r="G29" s="1">
        <v>510</v>
      </c>
      <c r="H29" s="1">
        <v>530</v>
      </c>
      <c r="I29" s="1">
        <v>550</v>
      </c>
      <c r="J29" s="1">
        <v>565</v>
      </c>
      <c r="K29" s="1">
        <v>585</v>
      </c>
      <c r="L29" s="17" t="s">
        <v>66</v>
      </c>
      <c r="M29">
        <f>INDEX(G28:K28,MATCH(C4,G26:K26,1)+1)</f>
        <v>510</v>
      </c>
      <c r="N29" s="41" t="s">
        <v>66</v>
      </c>
      <c r="O29" s="42" t="e">
        <f>INDEX(G28:G36,MATCH(C12,F28:F36,1)+1)</f>
        <v>#REF!</v>
      </c>
      <c r="P29" s="42" t="e">
        <f>INDEX(H28:H36,MATCH(C12,F28:F36,1)+1)</f>
        <v>#REF!</v>
      </c>
      <c r="Q29" s="42" t="e">
        <f>INDEX(I28:I36,MATCH(C12,F28:F36,1)+1)</f>
        <v>#REF!</v>
      </c>
      <c r="R29" s="42" t="e">
        <f>INDEX(J28:J36,MATCH(C12,F28:F36,1)+1)</f>
        <v>#REF!</v>
      </c>
      <c r="S29" s="43" t="e">
        <f>INDEX(K28:K36,MATCH(C12,F28:F36,1)+1)</f>
        <v>#REF!</v>
      </c>
    </row>
    <row r="30" spans="2:19" ht="13.2">
      <c r="F30" s="56">
        <v>2000</v>
      </c>
      <c r="G30" s="1">
        <v>530</v>
      </c>
      <c r="H30" s="1">
        <v>550</v>
      </c>
      <c r="I30" s="1">
        <v>570</v>
      </c>
      <c r="J30" s="1">
        <v>590</v>
      </c>
      <c r="K30" s="1">
        <v>610</v>
      </c>
      <c r="L30" s="17"/>
      <c r="N30" s="48">
        <v>0</v>
      </c>
      <c r="O30" s="13" t="e">
        <f>O27+(C12-O26)*(O29-O27)/(O28-O26)</f>
        <v>#REF!</v>
      </c>
      <c r="P30" s="13" t="s">
        <v>58</v>
      </c>
      <c r="Q30" s="14">
        <f>INDEX(G26:K26,MATCH(C4,G26:K26,1))</f>
        <v>0</v>
      </c>
      <c r="S30" s="19"/>
    </row>
    <row r="31" spans="2:19" ht="13.2">
      <c r="F31" s="56">
        <v>3000</v>
      </c>
      <c r="G31" s="1">
        <v>550</v>
      </c>
      <c r="H31" s="1">
        <v>570</v>
      </c>
      <c r="I31" s="1">
        <v>590</v>
      </c>
      <c r="J31" s="1">
        <v>610</v>
      </c>
      <c r="K31" s="1">
        <v>630</v>
      </c>
      <c r="L31" s="17"/>
      <c r="N31" s="49">
        <v>10</v>
      </c>
      <c r="O31" t="e">
        <f>P27+(C12-O26)*(P29-P27)/(O28-O26)</f>
        <v>#REF!</v>
      </c>
      <c r="P31" t="s">
        <v>62</v>
      </c>
      <c r="Q31" s="19" t="e">
        <f>INDEX(O30:O34,MATCH(C4,G26:K26,1))</f>
        <v>#REF!</v>
      </c>
      <c r="S31" s="19"/>
    </row>
    <row r="32" spans="2:19" ht="13.2">
      <c r="F32" s="56">
        <v>4000</v>
      </c>
      <c r="G32" s="1">
        <v>570</v>
      </c>
      <c r="H32" s="1">
        <v>590</v>
      </c>
      <c r="I32" s="1">
        <v>615</v>
      </c>
      <c r="J32" s="1">
        <v>635</v>
      </c>
      <c r="K32" s="1">
        <v>655</v>
      </c>
      <c r="L32" s="17"/>
      <c r="N32" s="49">
        <v>20</v>
      </c>
      <c r="O32" t="e">
        <f>Q27+(C12-O26)*(Q29-Q27)/(O28-O26)</f>
        <v>#REF!</v>
      </c>
      <c r="P32" t="s">
        <v>64</v>
      </c>
      <c r="Q32" s="19">
        <f>INDEX(G26:K26,MATCH(C4,G26:K26,1)+1)</f>
        <v>10</v>
      </c>
      <c r="S32" s="19"/>
    </row>
    <row r="33" spans="6:19" ht="13.2">
      <c r="F33" s="56">
        <v>5000</v>
      </c>
      <c r="G33" s="1">
        <v>590</v>
      </c>
      <c r="H33" s="1">
        <v>615</v>
      </c>
      <c r="I33" s="1">
        <v>635</v>
      </c>
      <c r="J33" s="1">
        <v>655</v>
      </c>
      <c r="K33" s="1">
        <v>680</v>
      </c>
      <c r="L33" s="17"/>
      <c r="N33" s="53">
        <v>30</v>
      </c>
      <c r="O33" s="54" t="e">
        <f>R27+(C12-O26)*(R29-R27)/(O28-O26)</f>
        <v>#REF!</v>
      </c>
      <c r="P33" t="s">
        <v>66</v>
      </c>
      <c r="Q33" s="19" t="e">
        <f>INDEX(O30:O34,MATCH(C4,G26:K26,1)+1)</f>
        <v>#REF!</v>
      </c>
      <c r="S33" s="19"/>
    </row>
    <row r="34" spans="6:19" ht="13.8" thickBot="1">
      <c r="F34" s="56">
        <v>6000</v>
      </c>
      <c r="G34" s="1">
        <v>615</v>
      </c>
      <c r="H34" s="1">
        <v>640</v>
      </c>
      <c r="I34" s="1">
        <v>660</v>
      </c>
      <c r="J34" s="1">
        <v>685</v>
      </c>
      <c r="K34" s="1">
        <v>705</v>
      </c>
      <c r="L34" s="17"/>
      <c r="N34" s="55">
        <v>40</v>
      </c>
      <c r="O34" s="42" t="e">
        <f>S27+(C12-O26)*(S29-S27)/(O28-O26)</f>
        <v>#REF!</v>
      </c>
      <c r="P34" s="42"/>
      <c r="Q34" s="43"/>
      <c r="S34" s="19"/>
    </row>
    <row r="35" spans="6:19">
      <c r="F35" s="56">
        <v>7000</v>
      </c>
      <c r="G35" s="1">
        <v>640</v>
      </c>
      <c r="H35" s="1">
        <v>660</v>
      </c>
      <c r="I35" s="1">
        <v>685</v>
      </c>
      <c r="J35" s="1">
        <v>710</v>
      </c>
      <c r="K35" s="1">
        <v>730</v>
      </c>
      <c r="L35" s="17"/>
      <c r="S35" s="19"/>
    </row>
    <row r="36" spans="6:19" ht="12" thickBot="1">
      <c r="F36" s="57">
        <v>8000</v>
      </c>
      <c r="G36" s="58">
        <v>665</v>
      </c>
      <c r="H36" s="58">
        <v>690</v>
      </c>
      <c r="I36" s="58">
        <v>710</v>
      </c>
      <c r="J36" s="58">
        <v>735</v>
      </c>
      <c r="K36" s="58">
        <v>760</v>
      </c>
      <c r="L36" s="41"/>
      <c r="M36" s="42"/>
      <c r="N36" s="42"/>
      <c r="O36" s="42"/>
      <c r="P36" s="42"/>
      <c r="Q36" s="42"/>
      <c r="R36" s="42"/>
      <c r="S36" s="43"/>
    </row>
    <row r="37" spans="6:19" ht="17.399999999999999">
      <c r="F37" s="159" t="s">
        <v>70</v>
      </c>
      <c r="G37" s="160"/>
      <c r="H37" s="160"/>
      <c r="I37" s="160"/>
      <c r="J37" s="160"/>
      <c r="K37" s="161"/>
      <c r="L37" s="45" t="s">
        <v>35</v>
      </c>
      <c r="M37" s="13"/>
      <c r="N37" s="45" t="s">
        <v>69</v>
      </c>
      <c r="O37" s="13"/>
      <c r="P37" s="13"/>
      <c r="Q37" s="13"/>
      <c r="R37" s="13"/>
      <c r="S37" s="14"/>
    </row>
    <row r="38" spans="6:19">
      <c r="F38" s="59" t="s">
        <v>39</v>
      </c>
      <c r="G38" s="60">
        <v>0</v>
      </c>
      <c r="H38" s="60">
        <v>10</v>
      </c>
      <c r="I38" s="60">
        <v>20</v>
      </c>
      <c r="J38" s="60">
        <v>30</v>
      </c>
      <c r="K38" s="61">
        <v>40</v>
      </c>
      <c r="L38" s="17" t="s">
        <v>58</v>
      </c>
      <c r="M38">
        <f>INDEX(G38:K38,MATCH(C4,G38:K38,1))</f>
        <v>0</v>
      </c>
      <c r="N38" s="17" t="s">
        <v>58</v>
      </c>
      <c r="O38">
        <f>INDEX(F40:F48,MATCH(C12,F40:F48,1))</f>
        <v>8000</v>
      </c>
      <c r="S38" s="19"/>
    </row>
    <row r="39" spans="6:19">
      <c r="F39" s="56" t="s">
        <v>42</v>
      </c>
      <c r="G39" s="1" t="s">
        <v>60</v>
      </c>
      <c r="H39" s="1" t="s">
        <v>61</v>
      </c>
      <c r="I39" s="1" t="s">
        <v>61</v>
      </c>
      <c r="J39" s="1" t="s">
        <v>61</v>
      </c>
      <c r="K39" s="62" t="s">
        <v>61</v>
      </c>
      <c r="L39" s="17" t="s">
        <v>62</v>
      </c>
      <c r="M39">
        <f>INDEX(G40:K40,MATCH(C4,G26:K26,1))</f>
        <v>1205</v>
      </c>
      <c r="N39" s="17" t="s">
        <v>62</v>
      </c>
      <c r="O39">
        <f>INDEX(G40:G48,MATCH(C12,F40:F48,1))</f>
        <v>1500</v>
      </c>
      <c r="P39">
        <f>INDEX(H40:H48,MATCH(C12,F40:F48,1))</f>
        <v>1540</v>
      </c>
      <c r="Q39">
        <f>INDEX(I40:I48,MATCH(C12,F40:F48,1))</f>
        <v>1580</v>
      </c>
      <c r="R39">
        <f>INDEX(J40:J48,MATCH(C12,F40:F48,1))</f>
        <v>1620</v>
      </c>
      <c r="S39" s="19">
        <f>INDEX(K40:K48,MATCH(C12,F40:F48,1))</f>
        <v>1665</v>
      </c>
    </row>
    <row r="40" spans="6:19">
      <c r="F40" s="56">
        <v>0</v>
      </c>
      <c r="G40" s="1">
        <v>1205</v>
      </c>
      <c r="H40" s="1">
        <v>1235</v>
      </c>
      <c r="I40" s="1">
        <v>1265</v>
      </c>
      <c r="J40" s="1">
        <v>1295</v>
      </c>
      <c r="K40" s="62">
        <v>1330</v>
      </c>
      <c r="L40" s="17" t="s">
        <v>64</v>
      </c>
      <c r="M40">
        <f>INDEX(G38:K38,MATCH(C4,G38:K38,1)+1)</f>
        <v>10</v>
      </c>
      <c r="N40" s="17" t="s">
        <v>64</v>
      </c>
      <c r="O40" t="e">
        <f>INDEX(F40:F48,MATCH(C12,F40:F48,1)+1)</f>
        <v>#REF!</v>
      </c>
      <c r="S40" s="19"/>
    </row>
    <row r="41" spans="6:19" ht="12" thickBot="1">
      <c r="F41" s="56">
        <v>1000</v>
      </c>
      <c r="G41" s="1">
        <v>1235</v>
      </c>
      <c r="H41" s="1">
        <v>1265</v>
      </c>
      <c r="I41" s="1">
        <v>1300</v>
      </c>
      <c r="J41" s="1">
        <v>1330</v>
      </c>
      <c r="K41" s="62">
        <v>1365</v>
      </c>
      <c r="L41" s="17" t="s">
        <v>66</v>
      </c>
      <c r="M41">
        <f>INDEX(G40:K40,MATCH(C5,G38:K38,1)+1)</f>
        <v>1235</v>
      </c>
      <c r="N41" s="41" t="s">
        <v>66</v>
      </c>
      <c r="O41" s="42" t="e">
        <f>INDEX(G40:G48,MATCH(C12,F40:F48,1)+1)</f>
        <v>#REF!</v>
      </c>
      <c r="P41" s="42" t="e">
        <f>INDEX(H40:H48,MATCH(C12,F40:F48,1)+1)</f>
        <v>#REF!</v>
      </c>
      <c r="Q41" s="42" t="e">
        <f>INDEX(I40:I48,MATCH(C12,F40:F48,1)+1)</f>
        <v>#REF!</v>
      </c>
      <c r="R41" s="42" t="e">
        <f>INDEX(J40:J48,MATCH(C12,F40:F48,1)+1)</f>
        <v>#REF!</v>
      </c>
      <c r="S41" s="43" t="e">
        <f>INDEX(K40:K48,MATCH(C12,F40:F48,1)+1)</f>
        <v>#REF!</v>
      </c>
    </row>
    <row r="42" spans="6:19" ht="13.2">
      <c r="F42" s="56">
        <v>2000</v>
      </c>
      <c r="G42" s="1">
        <v>1265</v>
      </c>
      <c r="H42" s="1">
        <v>1300</v>
      </c>
      <c r="I42" s="1">
        <v>1335</v>
      </c>
      <c r="J42" s="1">
        <v>1370</v>
      </c>
      <c r="K42" s="62">
        <v>1405</v>
      </c>
      <c r="L42" s="17"/>
      <c r="N42" s="48">
        <v>0</v>
      </c>
      <c r="O42" s="13" t="e">
        <f>O39+(C12-O38)*(O41-O39)/(O40-O38)</f>
        <v>#REF!</v>
      </c>
      <c r="P42" s="13" t="s">
        <v>58</v>
      </c>
      <c r="Q42" s="14">
        <f>INDEX(G38:K38,MATCH(C4,G38:K38,1))</f>
        <v>0</v>
      </c>
      <c r="S42" s="19"/>
    </row>
    <row r="43" spans="6:19" ht="13.2">
      <c r="F43" s="56">
        <v>3000</v>
      </c>
      <c r="G43" s="1">
        <v>1300</v>
      </c>
      <c r="H43" s="1">
        <v>1335</v>
      </c>
      <c r="I43" s="1">
        <v>1370</v>
      </c>
      <c r="J43" s="1">
        <v>1405</v>
      </c>
      <c r="K43" s="62">
        <v>1440</v>
      </c>
      <c r="L43" s="17"/>
      <c r="N43" s="49">
        <v>10</v>
      </c>
      <c r="O43" t="e">
        <f>P39+(C12-O38)*(P41-P39)/(O40-O38)</f>
        <v>#REF!</v>
      </c>
      <c r="P43" t="s">
        <v>62</v>
      </c>
      <c r="Q43" s="19" t="e">
        <f>INDEX(O42:O46,MATCH(C4,G38:K38,1))</f>
        <v>#REF!</v>
      </c>
      <c r="S43" s="19"/>
    </row>
    <row r="44" spans="6:19" ht="13.2">
      <c r="F44" s="56">
        <v>4000</v>
      </c>
      <c r="G44" s="1">
        <v>1335</v>
      </c>
      <c r="H44" s="1">
        <v>1370</v>
      </c>
      <c r="I44" s="1">
        <v>1410</v>
      </c>
      <c r="J44" s="1">
        <v>1445</v>
      </c>
      <c r="K44" s="62">
        <v>1480</v>
      </c>
      <c r="L44" s="17"/>
      <c r="N44" s="49">
        <v>20</v>
      </c>
      <c r="O44" t="e">
        <f>Q39+(C12-O38)*(Q41-Q39)/(O40-O38)</f>
        <v>#REF!</v>
      </c>
      <c r="P44" t="s">
        <v>64</v>
      </c>
      <c r="Q44" s="19">
        <f>INDEX(G38:K38,MATCH(C4,G38:K38,1)+1)</f>
        <v>10</v>
      </c>
      <c r="S44" s="19"/>
    </row>
    <row r="45" spans="6:19" ht="13.2">
      <c r="F45" s="56">
        <v>5000</v>
      </c>
      <c r="G45" s="1">
        <v>1370</v>
      </c>
      <c r="H45" s="1">
        <v>1415</v>
      </c>
      <c r="I45" s="1">
        <v>1450</v>
      </c>
      <c r="J45" s="1">
        <v>1485</v>
      </c>
      <c r="K45" s="62">
        <v>1525</v>
      </c>
      <c r="L45" s="17"/>
      <c r="N45" s="53">
        <v>30</v>
      </c>
      <c r="O45" s="54" t="e">
        <f>R39+(C12-O38)*(R41-R39)/(O40-O38)</f>
        <v>#REF!</v>
      </c>
      <c r="P45" t="s">
        <v>66</v>
      </c>
      <c r="Q45" s="19" t="e">
        <f>INDEX(O42:O46,MATCH(C4,G38:K38,1)+1)</f>
        <v>#REF!</v>
      </c>
      <c r="S45" s="19"/>
    </row>
    <row r="46" spans="6:19" ht="13.8" thickBot="1">
      <c r="F46" s="56">
        <v>6000</v>
      </c>
      <c r="G46" s="1">
        <v>1415</v>
      </c>
      <c r="H46" s="1">
        <v>1455</v>
      </c>
      <c r="I46" s="1">
        <v>1490</v>
      </c>
      <c r="J46" s="1">
        <v>1535</v>
      </c>
      <c r="K46" s="62">
        <v>1570</v>
      </c>
      <c r="L46" s="17"/>
      <c r="N46" s="55">
        <v>40</v>
      </c>
      <c r="O46" s="42" t="e">
        <f>S39+(C12-O38)*(S41-S39)/(O40-O38)</f>
        <v>#REF!</v>
      </c>
      <c r="P46" s="42"/>
      <c r="Q46" s="43"/>
      <c r="S46" s="19"/>
    </row>
    <row r="47" spans="6:19">
      <c r="F47" s="56">
        <v>7000</v>
      </c>
      <c r="G47" s="1">
        <v>1455</v>
      </c>
      <c r="H47" s="1">
        <v>1495</v>
      </c>
      <c r="I47" s="1">
        <v>1535</v>
      </c>
      <c r="J47" s="1">
        <v>1575</v>
      </c>
      <c r="K47" s="62">
        <v>1615</v>
      </c>
      <c r="L47" s="17"/>
      <c r="S47" s="19"/>
    </row>
    <row r="48" spans="6:19" ht="12" thickBot="1">
      <c r="F48" s="57">
        <v>8000</v>
      </c>
      <c r="G48" s="58">
        <v>1500</v>
      </c>
      <c r="H48" s="58">
        <v>1540</v>
      </c>
      <c r="I48" s="58">
        <v>1580</v>
      </c>
      <c r="J48" s="58">
        <v>1620</v>
      </c>
      <c r="K48" s="63">
        <v>1665</v>
      </c>
      <c r="L48" s="41"/>
      <c r="M48" s="42"/>
      <c r="N48" s="42"/>
      <c r="O48" s="42"/>
      <c r="P48" s="42"/>
      <c r="Q48" s="42"/>
      <c r="R48" s="42"/>
      <c r="S48" s="43"/>
    </row>
  </sheetData>
  <sheetProtection password="B23B" sheet="1" objects="1" scenarios="1" selectLockedCells="1" selectUnlockedCells="1"/>
  <mergeCells count="6">
    <mergeCell ref="F37:K37"/>
    <mergeCell ref="A1:B1"/>
    <mergeCell ref="C1:D1"/>
    <mergeCell ref="F1:K1"/>
    <mergeCell ref="F13:K13"/>
    <mergeCell ref="F25:K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W&amp;B</vt:lpstr>
      <vt:lpstr>Performance</vt:lpstr>
      <vt:lpstr>'W&amp;B'!Print_Area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</dc:creator>
  <cp:lastModifiedBy>Tom Stehler</cp:lastModifiedBy>
  <cp:lastPrinted>2020-02-29T16:35:01Z</cp:lastPrinted>
  <dcterms:created xsi:type="dcterms:W3CDTF">2018-12-14T15:53:18Z</dcterms:created>
  <dcterms:modified xsi:type="dcterms:W3CDTF">2022-07-19T16:30:33Z</dcterms:modified>
</cp:coreProperties>
</file>