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tsteh\Desktop\"/>
    </mc:Choice>
  </mc:AlternateContent>
  <xr:revisionPtr revIDLastSave="0" documentId="8_{4FAD7869-679A-4C82-A9F0-2EBA6ADF25DE}" xr6:coauthVersionLast="47" xr6:coauthVersionMax="47" xr10:uidLastSave="{00000000-0000-0000-0000-000000000000}"/>
  <bookViews>
    <workbookView xWindow="5760" yWindow="2160" windowWidth="17280" windowHeight="9420" tabRatio="474" xr2:uid="{00000000-000D-0000-FFFF-FFFF00000000}"/>
  </bookViews>
  <sheets>
    <sheet name="W&amp;B" sheetId="1" r:id="rId1"/>
  </sheets>
  <definedNames>
    <definedName name="_xlnm.Print_Area" localSheetId="0">'W&amp;B'!$B$2:$F$62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F19" i="1" l="1"/>
  <c r="D17" i="1"/>
  <c r="D16" i="1"/>
  <c r="F16" i="1" s="1"/>
  <c r="D15" i="1" l="1"/>
  <c r="E14" i="1"/>
  <c r="F15" i="1" l="1"/>
  <c r="D22" i="1"/>
  <c r="B2" i="1" l="1"/>
  <c r="F22" i="1"/>
  <c r="F35" i="1"/>
  <c r="F34" i="1"/>
  <c r="D34" i="1"/>
  <c r="D35" i="1" s="1"/>
  <c r="C34" i="1"/>
  <c r="C35" i="1" s="1"/>
  <c r="D33" i="1"/>
  <c r="C33" i="1"/>
  <c r="F32" i="1"/>
  <c r="F31" i="1"/>
  <c r="F17" i="1"/>
  <c r="D18" i="1"/>
  <c r="F20" i="1"/>
  <c r="F18" i="1" l="1"/>
  <c r="F21" i="1" s="1"/>
  <c r="D21" i="1"/>
  <c r="D23" i="1" s="1"/>
  <c r="B12" i="1" l="1"/>
  <c r="F23" i="1" l="1"/>
  <c r="E23" i="1" s="1"/>
  <c r="E21" i="1"/>
</calcChain>
</file>

<file path=xl/sharedStrings.xml><?xml version="1.0" encoding="utf-8"?>
<sst xmlns="http://schemas.openxmlformats.org/spreadsheetml/2006/main" count="50" uniqueCount="47">
  <si>
    <t>Item</t>
  </si>
  <si>
    <t>Weight</t>
  </si>
  <si>
    <t>Arm</t>
  </si>
  <si>
    <t>Moment</t>
  </si>
  <si>
    <t>Aircraft Licensed Empty Weight</t>
  </si>
  <si>
    <t>Front Seats</t>
  </si>
  <si>
    <t>Copilot:</t>
  </si>
  <si>
    <t>Rear Seats</t>
  </si>
  <si>
    <t>Rear Left:</t>
  </si>
  <si>
    <t>Rear Right:</t>
  </si>
  <si>
    <t>Remaining Useful Load:</t>
  </si>
  <si>
    <t>USAGE:</t>
  </si>
  <si>
    <t>Fill out the areas in Yellow</t>
  </si>
  <si>
    <t>Normal Category</t>
  </si>
  <si>
    <t>Utility Category</t>
  </si>
  <si>
    <t>Center of Gravity</t>
  </si>
  <si>
    <t>Weather Information:</t>
  </si>
  <si>
    <t>Field Elevation:</t>
  </si>
  <si>
    <t>Temperature  C:</t>
  </si>
  <si>
    <t>Dew Point C:</t>
  </si>
  <si>
    <t>Altimeter Setting:</t>
  </si>
  <si>
    <t>Wind Direction:</t>
  </si>
  <si>
    <t>Wind Speed:</t>
  </si>
  <si>
    <t>Runway Heading:</t>
  </si>
  <si>
    <t>Relative Humidity:</t>
  </si>
  <si>
    <t>Pressure Altitude:</t>
  </si>
  <si>
    <t>Density Altitude:</t>
  </si>
  <si>
    <t>Departure</t>
  </si>
  <si>
    <t>Destination</t>
  </si>
  <si>
    <t>Soft Field? Y or N:</t>
  </si>
  <si>
    <t>Departure Total</t>
  </si>
  <si>
    <t>Destination Total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</si>
  <si>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</si>
  <si>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</si>
  <si>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</si>
  <si>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</si>
  <si>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t>*FOR PLANNING PURPOSES ONLY, VERIFY WEIGHT AND BALANCE BEFORE FLIGHT*</t>
  </si>
  <si>
    <t>1972 PA-34 Seneca I N4542T</t>
  </si>
  <si>
    <t>Middle Right:</t>
  </si>
  <si>
    <r>
      <t xml:space="preserve">Seat Occupancy Table:             </t>
    </r>
    <r>
      <rPr>
        <sz val="9"/>
        <rFont val="Geneva"/>
      </rPr>
      <t xml:space="preserve">     Pilot:</t>
    </r>
  </si>
  <si>
    <t>Fuel (98 Gallons Max.)</t>
  </si>
  <si>
    <t>Middle Seats</t>
  </si>
  <si>
    <t>Middle Left:</t>
  </si>
  <si>
    <t>Front Baggage (100lbs Max)</t>
  </si>
  <si>
    <t>Rear Baggage  (100lbs Max)</t>
  </si>
  <si>
    <t>Estimated Fuel Burn</t>
  </si>
  <si>
    <t>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</si>
</sst>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\-??_);_(@_)"/>
    <numFmt numFmtId="165" formatCode="#%"/>
    <numFmt numFmtId="166" formatCode="0&quot; Ft&quot;."/>
    <numFmt numFmtId="167" formatCode="0&quot;  KT&quot;"/>
    <numFmt numFmtId="168" formatCode="0&quot; gal&quot;"/>
    <numFmt numFmtId="169" formatCode="[$-F800]dddd\,\ mmmm\ dd\,\ yyyy"/>
  </numFmts>
  <fonts count="17">
    <font>
      <sz val="9"/>
      <name val="Geneva"/>
      <family val="2"/>
    </font>
    <font>
      <b/>
      <sz val="12"/>
      <name val="Geneva"/>
      <family val="2"/>
    </font>
    <font>
      <b/>
      <sz val="9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b/>
      <u/>
      <sz val="9"/>
      <name val="Geneva"/>
    </font>
    <font>
      <sz val="9"/>
      <name val="Geneva"/>
    </font>
    <font>
      <u/>
      <sz val="9"/>
      <name val="Geneva"/>
    </font>
    <font>
      <b/>
      <sz val="9"/>
      <name val="Geneva"/>
    </font>
    <font>
      <b/>
      <u/>
      <sz val="9"/>
      <name val="Geneva"/>
      <family val="2"/>
    </font>
    <font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  <font>
      <b/>
      <sz val="13"/>
      <name val="Geneva"/>
      <family val="2"/>
    </font>
    <font>
      <sz val="8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2060"/>
        <bgColor indexed="37"/>
      </patternFill>
    </fill>
    <fill>
      <patternFill patternType="solid">
        <fgColor theme="0"/>
        <bgColor indexed="26"/>
      </patternFill>
    </fill>
    <fill>
      <patternFill patternType="solid">
        <fgColor theme="2" tint="-9.9978637043366805E-2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ill="0" applyBorder="0" applyAlignment="0" applyProtection="0"/>
  </cellStyleXfs>
  <cellXfs count="90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/>
    <xf numFmtId="0" fontId="0" fillId="4" borderId="0" xfId="0" applyFill="1" applyBorder="1" applyAlignment="1" applyProtection="1">
      <alignment horizontal="center"/>
    </xf>
    <xf numFmtId="0" fontId="0" fillId="0" borderId="3" xfId="0" applyBorder="1" applyProtection="1"/>
    <xf numFmtId="0" fontId="0" fillId="0" borderId="0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2" xfId="0" applyBorder="1" applyProtection="1"/>
    <xf numFmtId="168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3" borderId="1" xfId="1" applyNumberFormat="1" applyFont="1" applyFill="1" applyBorder="1" applyAlignment="1" applyProtection="1">
      <alignment horizontal="center" vertical="center"/>
    </xf>
    <xf numFmtId="3" fontId="2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left" vertical="center"/>
    </xf>
    <xf numFmtId="0" fontId="0" fillId="4" borderId="3" xfId="0" applyFont="1" applyFill="1" applyBorder="1" applyAlignment="1" applyProtection="1">
      <alignment horizontal="right" vertical="center"/>
    </xf>
    <xf numFmtId="0" fontId="2" fillId="4" borderId="11" xfId="0" applyFont="1" applyFill="1" applyBorder="1" applyAlignment="1" applyProtection="1">
      <alignment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center" vertical="center"/>
    </xf>
    <xf numFmtId="4" fontId="5" fillId="4" borderId="0" xfId="1" applyNumberFormat="1" applyFont="1" applyFill="1" applyBorder="1" applyAlignment="1" applyProtection="1">
      <alignment horizontal="center" vertical="center"/>
    </xf>
    <xf numFmtId="4" fontId="5" fillId="4" borderId="2" xfId="1" applyNumberFormat="1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6" fillId="4" borderId="4" xfId="0" applyFont="1" applyFill="1" applyBorder="1" applyAlignment="1" applyProtection="1">
      <alignment vertical="center"/>
    </xf>
    <xf numFmtId="0" fontId="11" fillId="4" borderId="0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right" vertical="center"/>
    </xf>
    <xf numFmtId="0" fontId="0" fillId="4" borderId="4" xfId="0" applyFill="1" applyBorder="1" applyAlignment="1" applyProtection="1">
      <alignment horizontal="right" vertical="center"/>
    </xf>
    <xf numFmtId="165" fontId="0" fillId="4" borderId="0" xfId="0" applyNumberFormat="1" applyFill="1" applyBorder="1" applyAlignment="1" applyProtection="1">
      <alignment horizontal="center" vertical="center"/>
    </xf>
    <xf numFmtId="166" fontId="2" fillId="4" borderId="0" xfId="0" applyNumberFormat="1" applyFont="1" applyFill="1" applyBorder="1" applyAlignment="1" applyProtection="1">
      <alignment horizontal="center" vertical="center"/>
    </xf>
    <xf numFmtId="166" fontId="2" fillId="4" borderId="5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right" vertical="center"/>
    </xf>
    <xf numFmtId="166" fontId="2" fillId="4" borderId="2" xfId="0" applyNumberFormat="1" applyFont="1" applyFill="1" applyBorder="1" applyAlignment="1" applyProtection="1">
      <alignment horizontal="center" vertical="center"/>
    </xf>
    <xf numFmtId="166" fontId="0" fillId="4" borderId="2" xfId="0" applyNumberForma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right" vertical="center"/>
    </xf>
    <xf numFmtId="167" fontId="2" fillId="4" borderId="2" xfId="0" applyNumberFormat="1" applyFont="1" applyFill="1" applyBorder="1" applyAlignment="1" applyProtection="1">
      <alignment horizontal="left" vertical="center"/>
    </xf>
    <xf numFmtId="167" fontId="9" fillId="4" borderId="2" xfId="0" applyNumberFormat="1" applyFont="1" applyFill="1" applyBorder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right" vertical="center"/>
    </xf>
    <xf numFmtId="167" fontId="9" fillId="4" borderId="6" xfId="0" applyNumberFormat="1" applyFont="1" applyFill="1" applyBorder="1" applyAlignment="1" applyProtection="1">
      <alignment horizontal="left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9" fillId="0" borderId="5" xfId="0" applyNumberFormat="1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4" fontId="9" fillId="4" borderId="6" xfId="0" applyNumberFormat="1" applyFont="1" applyFill="1" applyBorder="1" applyAlignment="1" applyProtection="1">
      <alignment horizontal="center"/>
    </xf>
    <xf numFmtId="4" fontId="9" fillId="4" borderId="2" xfId="0" applyNumberFormat="1" applyFont="1" applyFill="1" applyBorder="1" applyAlignment="1" applyProtection="1">
      <alignment horizontal="center" vertical="center"/>
    </xf>
    <xf numFmtId="4" fontId="12" fillId="4" borderId="0" xfId="1" applyNumberFormat="1" applyFont="1" applyFill="1" applyBorder="1" applyAlignment="1" applyProtection="1">
      <alignment horizontal="center" vertical="center"/>
    </xf>
    <xf numFmtId="4" fontId="12" fillId="4" borderId="2" xfId="1" applyNumberFormat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16" fillId="8" borderId="7" xfId="0" applyFont="1" applyFill="1" applyBorder="1" applyAlignment="1" applyProtection="1">
      <alignment horizontal="center" vertical="center"/>
    </xf>
    <xf numFmtId="168" fontId="2" fillId="7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68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</xf>
    <xf numFmtId="168" fontId="2" fillId="3" borderId="16" xfId="1" applyNumberFormat="1" applyFont="1" applyFill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 textRotation="90"/>
    </xf>
    <xf numFmtId="0" fontId="14" fillId="0" borderId="3" xfId="0" applyFont="1" applyBorder="1" applyAlignment="1" applyProtection="1">
      <alignment horizontal="center" vertical="center" textRotation="90"/>
    </xf>
    <xf numFmtId="0" fontId="14" fillId="0" borderId="2" xfId="0" applyFont="1" applyBorder="1" applyAlignment="1" applyProtection="1">
      <alignment horizontal="center" vertical="center" textRotation="180"/>
    </xf>
    <xf numFmtId="0" fontId="15" fillId="5" borderId="9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/>
    </xf>
    <xf numFmtId="169" fontId="1" fillId="5" borderId="11" xfId="0" applyNumberFormat="1" applyFont="1" applyFill="1" applyBorder="1" applyAlignment="1" applyProtection="1">
      <alignment horizontal="center" vertical="center"/>
    </xf>
    <xf numFmtId="169" fontId="1" fillId="5" borderId="9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4" fontId="4" fillId="0" borderId="4" xfId="0" applyNumberFormat="1" applyFont="1" applyBorder="1" applyAlignment="1" applyProtection="1">
      <alignment horizontal="center" vertical="center"/>
    </xf>
    <xf numFmtId="4" fontId="4" fillId="0" borderId="6" xfId="0" applyNumberFormat="1" applyFont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center" vertical="center"/>
    </xf>
    <xf numFmtId="0" fontId="3" fillId="6" borderId="10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21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rgb="FFFEDA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ED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52557957172161"/>
          <c:y val="0.15061756794259976"/>
          <c:w val="0.8005541768371941"/>
          <c:h val="0.707552295916398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'W&amp;B'!$C$39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'W&amp;B'!$C$40:$C$45</c:f>
              <c:numCache>
                <c:formatCode>General</c:formatCode>
                <c:ptCount val="6"/>
                <c:pt idx="0">
                  <c:v>80.7</c:v>
                </c:pt>
                <c:pt idx="1">
                  <c:v>80.7</c:v>
                </c:pt>
                <c:pt idx="2">
                  <c:v>82</c:v>
                </c:pt>
                <c:pt idx="3">
                  <c:v>88</c:v>
                </c:pt>
                <c:pt idx="4">
                  <c:v>94.6</c:v>
                </c:pt>
                <c:pt idx="5">
                  <c:v>94.6</c:v>
                </c:pt>
              </c:numCache>
            </c:numRef>
          </c:xVal>
          <c:yVal>
            <c:numRef>
              <c:f>'W&amp;B'!$D$40:$D$45</c:f>
              <c:numCache>
                <c:formatCode>General</c:formatCode>
                <c:ptCount val="6"/>
                <c:pt idx="0">
                  <c:v>2200</c:v>
                </c:pt>
                <c:pt idx="1">
                  <c:v>2800</c:v>
                </c:pt>
                <c:pt idx="2">
                  <c:v>3400</c:v>
                </c:pt>
                <c:pt idx="3">
                  <c:v>4200</c:v>
                </c:pt>
                <c:pt idx="4">
                  <c:v>4200</c:v>
                </c:pt>
                <c:pt idx="5">
                  <c:v>2200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5C-4B0C-9C82-0745852EF919}"/>
            </c:ext>
          </c:extLst>
        </c:ser>
        <c:ser>
          <c:idx val="3"/>
          <c:order val="1"/>
          <c:tx>
            <c:v>Max Landing Weight</c:v>
          </c:tx>
          <c:spPr>
            <a:ln w="34925" cap="flat">
              <a:solidFill>
                <a:srgbClr val="FFC000"/>
              </a:solidFill>
              <a:prstDash val="dash"/>
              <a:bevel/>
            </a:ln>
          </c:spPr>
          <c:marker>
            <c:symbol val="none"/>
          </c:marker>
          <c:xVal>
            <c:numRef>
              <c:f>'W&amp;B'!$C$46:$C$47</c:f>
              <c:numCache>
                <c:formatCode>General</c:formatCode>
                <c:ptCount val="2"/>
                <c:pt idx="0">
                  <c:v>86.5</c:v>
                </c:pt>
                <c:pt idx="1">
                  <c:v>94.6</c:v>
                </c:pt>
              </c:numCache>
            </c:numRef>
          </c:xVal>
          <c:yVal>
            <c:numRef>
              <c:f>'W&amp;B'!$D$46:$D$47</c:f>
              <c:numCache>
                <c:formatCode>General</c:formatCode>
                <c:ptCount val="2"/>
                <c:pt idx="0">
                  <c:v>4000</c:v>
                </c:pt>
                <c:pt idx="1">
                  <c:v>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0C-48D4-A5DD-0D2AFAC618DE}"/>
            </c:ext>
          </c:extLst>
        </c:ser>
        <c:ser>
          <c:idx val="2"/>
          <c:order val="2"/>
          <c:tx>
            <c:v>Departure CG</c:v>
          </c:tx>
          <c:spPr>
            <a:ln w="12700">
              <a:noFill/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  <a:prstDash val="solid"/>
              </a:ln>
            </c:spPr>
          </c:marker>
          <c:xVal>
            <c:numRef>
              <c:f>'W&amp;B'!$E$21:$E$21</c:f>
              <c:numCache>
                <c:formatCode>#,##0.00</c:formatCode>
                <c:ptCount val="1"/>
                <c:pt idx="0">
                  <c:v>85.865753424657541</c:v>
                </c:pt>
              </c:numCache>
            </c:numRef>
          </c:xVal>
          <c:yVal>
            <c:numRef>
              <c:f>'W&amp;B'!$D$21:$D$21</c:f>
              <c:numCache>
                <c:formatCode>#,##0.00</c:formatCode>
                <c:ptCount val="1"/>
                <c:pt idx="0">
                  <c:v>3066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5C-4B0C-9C82-0745852EF919}"/>
            </c:ext>
          </c:extLst>
        </c:ser>
        <c:ser>
          <c:idx val="1"/>
          <c:order val="3"/>
          <c:tx>
            <c:v>Destination CG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 w="25400">
                <a:solidFill>
                  <a:srgbClr val="FF0000"/>
                </a:solidFill>
              </a:ln>
            </c:spPr>
          </c:marker>
          <c:xVal>
            <c:numRef>
              <c:f>'W&amp;B'!$E$23</c:f>
              <c:numCache>
                <c:formatCode>0.00</c:formatCode>
                <c:ptCount val="1"/>
                <c:pt idx="0">
                  <c:v>85.865753424657541</c:v>
                </c:pt>
              </c:numCache>
            </c:numRef>
          </c:xVal>
          <c:yVal>
            <c:numRef>
              <c:f>'W&amp;B'!$D$23</c:f>
              <c:numCache>
                <c:formatCode>#,##0.00</c:formatCode>
                <c:ptCount val="1"/>
                <c:pt idx="0">
                  <c:v>3066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5C-4B0C-9C82-0745852EF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159776"/>
        <c:axId val="1"/>
      </c:scatterChart>
      <c:valAx>
        <c:axId val="675159776"/>
        <c:scaling>
          <c:orientation val="minMax"/>
          <c:max val="95"/>
          <c:min val="8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36196688376915848"/>
              <c:y val="0.919467549235329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"/>
        <c:crossesAt val="950"/>
        <c:crossBetween val="midCat"/>
        <c:majorUnit val="1"/>
        <c:minorUnit val="1"/>
      </c:valAx>
      <c:valAx>
        <c:axId val="1"/>
        <c:scaling>
          <c:orientation val="minMax"/>
          <c:max val="4250"/>
          <c:min val="2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3C3C3C"/>
                    </a:solidFill>
                    <a:latin typeface="Geneva"/>
                    <a:ea typeface="Geneva"/>
                    <a:cs typeface="Geneva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6.0768121577395418E-2"/>
              <c:y val="0.3923061349432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3C3C3C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675159776"/>
        <c:crossesAt val="0"/>
        <c:crossBetween val="midCat"/>
        <c:majorUnit val="100"/>
        <c:min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4.0477411455207821E-2"/>
          <c:w val="0.95889958199669489"/>
          <c:h val="6.937959544895223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3C3C3C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0</xdr:rowOff>
    </xdr:from>
    <xdr:to>
      <xdr:col>6</xdr:col>
      <xdr:colOff>0</xdr:colOff>
      <xdr:row>63</xdr:row>
      <xdr:rowOff>0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A7B85262-BFFA-4D52-A4D5-154D09969B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685800</xdr:colOff>
      <xdr:row>2</xdr:row>
      <xdr:rowOff>0</xdr:rowOff>
    </xdr:from>
    <xdr:to>
      <xdr:col>5</xdr:col>
      <xdr:colOff>847725</xdr:colOff>
      <xdr:row>10</xdr:row>
      <xdr:rowOff>76200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4DD1B407-2EBB-4533-A414-E077122E1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266700"/>
          <a:ext cx="20574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0.15515</cdr:x>
      <cdr:y>0.83209</cdr:y>
    </cdr:from>
    <cdr:to>
      <cdr:x>0.15816</cdr:x>
      <cdr:y>0.87021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6148" y="3415946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64"/>
  <sheetViews>
    <sheetView tabSelected="1" zoomScaleNormal="100" workbookViewId="0">
      <selection activeCell="C5" sqref="C5"/>
    </sheetView>
  </sheetViews>
  <sheetFormatPr defaultColWidth="11.375" defaultRowHeight="11.4"/>
  <cols>
    <col min="1" max="1" width="6.75" style="2" customWidth="1"/>
    <col min="2" max="2" width="30.75" style="2" customWidth="1"/>
    <col min="3" max="3" width="12.75" style="2" customWidth="1"/>
    <col min="4" max="4" width="12.75" style="18" customWidth="1"/>
    <col min="5" max="5" width="15.75" style="18" customWidth="1"/>
    <col min="6" max="6" width="20.75" style="18" customWidth="1"/>
    <col min="7" max="7" width="6.75" style="2" customWidth="1"/>
    <col min="8" max="8" width="10.75" style="2" customWidth="1"/>
    <col min="9" max="9" width="19.75" style="2" customWidth="1"/>
    <col min="10" max="11" width="10.75" style="2" customWidth="1"/>
    <col min="12" max="12" width="20.75" style="2" customWidth="1"/>
    <col min="13" max="13" width="12.75" style="2" customWidth="1"/>
    <col min="14" max="16384" width="11.375" style="2"/>
  </cols>
  <sheetData>
    <row r="1" spans="1:13" ht="21" customHeight="1" thickBot="1">
      <c r="A1" s="72" t="s">
        <v>36</v>
      </c>
      <c r="B1" s="73"/>
      <c r="C1" s="73"/>
      <c r="D1" s="73"/>
      <c r="E1" s="73"/>
      <c r="F1" s="73"/>
      <c r="G1" s="74"/>
    </row>
    <row r="2" spans="1:13" ht="21" customHeight="1" thickBot="1">
      <c r="A2" s="75" t="s">
        <v>36</v>
      </c>
      <c r="B2" s="80">
        <f ca="1">NOW()</f>
        <v>43234.824729513886</v>
      </c>
      <c r="C2" s="81"/>
      <c r="D2" s="78" t="s">
        <v>37</v>
      </c>
      <c r="E2" s="78"/>
      <c r="F2" s="79"/>
      <c r="G2" s="77" t="s">
        <v>36</v>
      </c>
    </row>
    <row r="3" spans="1:13" ht="11.85" customHeight="1">
      <c r="A3" s="76"/>
      <c r="B3" s="82" t="s">
        <v>11</v>
      </c>
      <c r="C3" s="83"/>
      <c r="D3" s="9"/>
      <c r="E3" s="9"/>
      <c r="F3" s="57"/>
      <c r="G3" s="77"/>
    </row>
    <row r="4" spans="1:13" ht="11.85" customHeight="1" thickBot="1">
      <c r="A4" s="76"/>
      <c r="B4" s="86" t="s">
        <v>12</v>
      </c>
      <c r="C4" s="87"/>
      <c r="D4" s="9"/>
      <c r="E4" s="9"/>
      <c r="F4" s="57"/>
      <c r="G4" s="77"/>
    </row>
    <row r="5" spans="1:13" ht="11.85" customHeight="1">
      <c r="A5" s="75"/>
      <c r="B5" s="21" t="s">
        <v>39</v>
      </c>
      <c r="C5" s="65"/>
      <c r="D5" s="9"/>
      <c r="E5" s="9"/>
      <c r="F5" s="57"/>
      <c r="G5" s="77"/>
    </row>
    <row r="6" spans="1:13" ht="11.85" customHeight="1">
      <c r="A6" s="75"/>
      <c r="B6" s="22" t="s">
        <v>6</v>
      </c>
      <c r="C6" s="19"/>
      <c r="D6" s="9"/>
      <c r="E6" s="9"/>
      <c r="F6" s="57"/>
      <c r="G6" s="77"/>
    </row>
    <row r="7" spans="1:13" ht="11.85" customHeight="1">
      <c r="A7" s="75"/>
      <c r="B7" s="22" t="s">
        <v>42</v>
      </c>
      <c r="C7" s="62" t="s">
        <v>46</v>
      </c>
      <c r="D7" s="9"/>
      <c r="E7" s="9"/>
      <c r="F7" s="57"/>
      <c r="G7" s="77"/>
    </row>
    <row r="8" spans="1:13" ht="11.85" customHeight="1">
      <c r="A8" s="75"/>
      <c r="B8" s="22" t="s">
        <v>38</v>
      </c>
      <c r="C8" s="19"/>
      <c r="D8" s="9"/>
      <c r="E8" s="9"/>
      <c r="F8" s="57"/>
      <c r="G8" s="77"/>
    </row>
    <row r="9" spans="1:13" ht="11.85" customHeight="1">
      <c r="A9" s="75"/>
      <c r="B9" s="22" t="s">
        <v>8</v>
      </c>
      <c r="C9" s="19"/>
      <c r="D9" s="9"/>
      <c r="E9" s="9"/>
      <c r="F9" s="57"/>
      <c r="G9" s="77"/>
    </row>
    <row r="10" spans="1:13" ht="11.85" customHeight="1" thickBot="1">
      <c r="A10" s="75"/>
      <c r="B10" s="22" t="s">
        <v>9</v>
      </c>
      <c r="C10" s="20"/>
      <c r="D10" s="9"/>
      <c r="E10" s="9"/>
      <c r="F10" s="57"/>
      <c r="G10" s="77"/>
    </row>
    <row r="11" spans="1:13" ht="11.85" customHeight="1">
      <c r="A11" s="75"/>
      <c r="B11" s="88" t="s">
        <v>10</v>
      </c>
      <c r="C11" s="89"/>
      <c r="D11" s="9"/>
      <c r="E11" s="9"/>
      <c r="F11" s="57"/>
      <c r="G11" s="77"/>
      <c r="H11" s="1"/>
    </row>
    <row r="12" spans="1:13" ht="11.85" customHeight="1" thickBot="1">
      <c r="A12" s="75"/>
      <c r="B12" s="84">
        <f>D43-D21</f>
        <v>1134</v>
      </c>
      <c r="C12" s="85"/>
      <c r="D12" s="9"/>
      <c r="E12" s="9"/>
      <c r="F12" s="57"/>
      <c r="G12" s="77"/>
      <c r="H12" s="7"/>
    </row>
    <row r="13" spans="1:13" s="6" customFormat="1" ht="11.85" customHeight="1">
      <c r="A13" s="75"/>
      <c r="B13" s="23" t="s">
        <v>0</v>
      </c>
      <c r="C13" s="24"/>
      <c r="D13" s="24" t="s">
        <v>1</v>
      </c>
      <c r="E13" s="24" t="s">
        <v>2</v>
      </c>
      <c r="F13" s="25" t="s">
        <v>3</v>
      </c>
      <c r="G13" s="77"/>
      <c r="H13" s="7"/>
    </row>
    <row r="14" spans="1:13" ht="11.85" customHeight="1">
      <c r="A14" s="75"/>
      <c r="B14" s="26" t="s">
        <v>4</v>
      </c>
      <c r="C14" s="27"/>
      <c r="D14" s="28">
        <v>3066</v>
      </c>
      <c r="E14" s="55">
        <f>F14/D14</f>
        <v>85.865753424657541</v>
      </c>
      <c r="F14" s="29">
        <v>263264.40000000002</v>
      </c>
      <c r="G14" s="77"/>
      <c r="H14" s="6"/>
    </row>
    <row r="15" spans="1:13" ht="11.85" customHeight="1">
      <c r="A15" s="75"/>
      <c r="B15" s="26" t="s">
        <v>40</v>
      </c>
      <c r="C15" s="15"/>
      <c r="D15" s="55">
        <f>6.01*C15</f>
        <v>0</v>
      </c>
      <c r="E15" s="55">
        <v>93.6</v>
      </c>
      <c r="F15" s="56">
        <f>D15*E15</f>
        <v>0</v>
      </c>
      <c r="G15" s="77"/>
      <c r="H15" s="6"/>
      <c r="I15" s="6"/>
      <c r="J15" s="6"/>
      <c r="K15" s="6"/>
      <c r="L15" s="6"/>
      <c r="M15" s="6"/>
    </row>
    <row r="16" spans="1:13" ht="11.85" customHeight="1">
      <c r="A16" s="75"/>
      <c r="B16" s="30" t="s">
        <v>5</v>
      </c>
      <c r="C16" s="63"/>
      <c r="D16" s="16">
        <f>SUM(C5,C6)</f>
        <v>0</v>
      </c>
      <c r="E16" s="55">
        <v>85.5</v>
      </c>
      <c r="F16" s="56">
        <f>E16*D16</f>
        <v>0</v>
      </c>
      <c r="G16" s="77"/>
    </row>
    <row r="17" spans="1:8" ht="11.85" customHeight="1">
      <c r="A17" s="75"/>
      <c r="B17" s="30" t="s">
        <v>41</v>
      </c>
      <c r="C17" s="63"/>
      <c r="D17" s="16">
        <f>SUM(C7,C8)</f>
        <v>0</v>
      </c>
      <c r="E17" s="55">
        <v>118.1</v>
      </c>
      <c r="F17" s="56">
        <f>D17*E17</f>
        <v>0</v>
      </c>
      <c r="G17" s="77"/>
      <c r="H17" s="8"/>
    </row>
    <row r="18" spans="1:8" ht="11.85" customHeight="1">
      <c r="A18" s="75"/>
      <c r="B18" s="30" t="s">
        <v>7</v>
      </c>
      <c r="C18" s="63"/>
      <c r="D18" s="16">
        <f>SUM(C9,C10)</f>
        <v>0</v>
      </c>
      <c r="E18" s="55">
        <v>155.69999999999999</v>
      </c>
      <c r="F18" s="56">
        <f>D18*E18</f>
        <v>0</v>
      </c>
      <c r="G18" s="77"/>
      <c r="H18" s="8"/>
    </row>
    <row r="19" spans="1:8" ht="11.85" customHeight="1">
      <c r="A19" s="75"/>
      <c r="B19" s="30" t="s">
        <v>43</v>
      </c>
      <c r="C19" s="63"/>
      <c r="D19" s="17"/>
      <c r="E19" s="55">
        <v>22.5</v>
      </c>
      <c r="F19" s="56">
        <f>E19*D19</f>
        <v>0</v>
      </c>
      <c r="G19" s="77"/>
      <c r="H19" s="8"/>
    </row>
    <row r="20" spans="1:8" ht="11.85" customHeight="1">
      <c r="A20" s="75"/>
      <c r="B20" s="30" t="s">
        <v>44</v>
      </c>
      <c r="C20" s="27"/>
      <c r="D20" s="17"/>
      <c r="E20" s="55">
        <v>178.7</v>
      </c>
      <c r="F20" s="56">
        <f>D20*E20</f>
        <v>0</v>
      </c>
      <c r="G20" s="77"/>
      <c r="H20" s="8"/>
    </row>
    <row r="21" spans="1:8" ht="11.85" customHeight="1">
      <c r="A21" s="75"/>
      <c r="B21" s="31" t="s">
        <v>30</v>
      </c>
      <c r="C21" s="33"/>
      <c r="D21" s="50">
        <f>D14+D16+D17+D18+D20+D15+D19</f>
        <v>3066</v>
      </c>
      <c r="E21" s="50">
        <f>F21/D21</f>
        <v>85.865753424657541</v>
      </c>
      <c r="F21" s="54">
        <f>F14+F16+F17+F18+F20+F15+F19</f>
        <v>263264.40000000002</v>
      </c>
      <c r="G21" s="77"/>
      <c r="H21" s="8"/>
    </row>
    <row r="22" spans="1:8" ht="11.85" customHeight="1">
      <c r="A22" s="75"/>
      <c r="B22" s="30" t="s">
        <v>45</v>
      </c>
      <c r="C22" s="66"/>
      <c r="D22" s="55">
        <f>C22*6.01</f>
        <v>0</v>
      </c>
      <c r="E22" s="55">
        <v>93.6</v>
      </c>
      <c r="F22" s="56">
        <f>D22*E22</f>
        <v>0</v>
      </c>
      <c r="G22" s="77"/>
      <c r="H22" s="8"/>
    </row>
    <row r="23" spans="1:8" ht="11.85" customHeight="1" thickBot="1">
      <c r="A23" s="75"/>
      <c r="B23" s="32" t="s">
        <v>31</v>
      </c>
      <c r="C23" s="68">
        <f>C15-C22</f>
        <v>0</v>
      </c>
      <c r="D23" s="51">
        <f>D21-D22</f>
        <v>3066</v>
      </c>
      <c r="E23" s="52">
        <f>F23/D23</f>
        <v>85.865753424657541</v>
      </c>
      <c r="F23" s="53">
        <f>F21-F22</f>
        <v>263264.40000000002</v>
      </c>
      <c r="G23" s="77"/>
    </row>
    <row r="24" spans="1:8" ht="21" customHeight="1">
      <c r="A24" s="75"/>
      <c r="B24" s="23" t="s">
        <v>16</v>
      </c>
      <c r="C24" s="67" t="s">
        <v>27</v>
      </c>
      <c r="D24" s="34" t="s">
        <v>28</v>
      </c>
      <c r="E24" s="24"/>
      <c r="F24" s="35"/>
      <c r="G24" s="77"/>
    </row>
    <row r="25" spans="1:8" ht="11.85" customHeight="1">
      <c r="A25" s="75"/>
      <c r="B25" s="36" t="s">
        <v>17</v>
      </c>
      <c r="C25" s="3"/>
      <c r="D25" s="4"/>
      <c r="E25" s="41"/>
      <c r="F25" s="42"/>
      <c r="G25" s="77"/>
    </row>
    <row r="26" spans="1:8" ht="11.85" customHeight="1">
      <c r="A26" s="75"/>
      <c r="B26" s="36" t="s">
        <v>18</v>
      </c>
      <c r="C26" s="3"/>
      <c r="D26" s="4"/>
      <c r="E26" s="41"/>
      <c r="F26" s="42"/>
      <c r="G26" s="77"/>
    </row>
    <row r="27" spans="1:8" ht="11.85" customHeight="1">
      <c r="A27" s="75"/>
      <c r="B27" s="36" t="s">
        <v>19</v>
      </c>
      <c r="C27" s="3"/>
      <c r="D27" s="4"/>
      <c r="E27" s="41"/>
      <c r="F27" s="43"/>
      <c r="G27" s="77"/>
    </row>
    <row r="28" spans="1:8" ht="11.85" customHeight="1">
      <c r="A28" s="75"/>
      <c r="B28" s="36" t="s">
        <v>20</v>
      </c>
      <c r="C28" s="3"/>
      <c r="D28" s="4"/>
      <c r="E28" s="41"/>
      <c r="F28" s="42"/>
      <c r="G28" s="77"/>
    </row>
    <row r="29" spans="1:8" ht="11.85" customHeight="1">
      <c r="A29" s="75"/>
      <c r="B29" s="36" t="s">
        <v>21</v>
      </c>
      <c r="C29" s="3"/>
      <c r="D29" s="4"/>
      <c r="E29" s="41"/>
      <c r="F29" s="42"/>
      <c r="G29" s="77"/>
    </row>
    <row r="30" spans="1:8" ht="11.85" customHeight="1">
      <c r="A30" s="75"/>
      <c r="B30" s="36" t="s">
        <v>22</v>
      </c>
      <c r="C30" s="3"/>
      <c r="D30" s="4"/>
      <c r="E30" s="41"/>
      <c r="F30" s="44"/>
      <c r="G30" s="77"/>
    </row>
    <row r="31" spans="1:8" ht="11.85" customHeight="1">
      <c r="A31" s="75"/>
      <c r="B31" s="36" t="s">
        <v>23</v>
      </c>
      <c r="C31" s="3"/>
      <c r="D31" s="4"/>
      <c r="E31" s="45" t="s">
        <v>32</v>
      </c>
      <c r="F31" s="46">
        <f>C30*COS(RADIANS(ABS(C29-C31)))</f>
        <v>0</v>
      </c>
      <c r="G31" s="77"/>
    </row>
    <row r="32" spans="1:8" ht="11.85" customHeight="1">
      <c r="A32" s="75"/>
      <c r="B32" s="36" t="s">
        <v>29</v>
      </c>
      <c r="C32" s="5"/>
      <c r="D32" s="5"/>
      <c r="E32" s="45" t="s">
        <v>33</v>
      </c>
      <c r="F32" s="46">
        <f>C30*SIN(RADIANS(ABS(C31-C29)))</f>
        <v>0</v>
      </c>
      <c r="G32" s="77"/>
    </row>
    <row r="33" spans="1:7" ht="11.85" customHeight="1">
      <c r="A33" s="75"/>
      <c r="B33" s="36" t="s">
        <v>24</v>
      </c>
      <c r="C33" s="38">
        <f>(((112-0.1*C26)+C27)/(112+(0.9*C26)))^8</f>
        <v>1</v>
      </c>
      <c r="D33" s="38">
        <f>(((112-0.1*D26)+D27)/(112+(0.9*D26)))^8</f>
        <v>1</v>
      </c>
      <c r="E33" s="41"/>
      <c r="F33" s="46"/>
      <c r="G33" s="77"/>
    </row>
    <row r="34" spans="1:7" ht="11.85" customHeight="1">
      <c r="A34" s="75"/>
      <c r="B34" s="36" t="s">
        <v>25</v>
      </c>
      <c r="C34" s="39">
        <f>(29.92-C28)*1000+C25</f>
        <v>29920</v>
      </c>
      <c r="D34" s="39">
        <f>(29.92-D28)*1000+D25</f>
        <v>29920</v>
      </c>
      <c r="E34" s="45" t="s">
        <v>34</v>
      </c>
      <c r="F34" s="47">
        <f>D30*COS(RADIANS(ABS(D29-D31)))</f>
        <v>0</v>
      </c>
      <c r="G34" s="77"/>
    </row>
    <row r="35" spans="1:7" ht="11.85" customHeight="1" thickBot="1">
      <c r="A35" s="75"/>
      <c r="B35" s="37" t="s">
        <v>26</v>
      </c>
      <c r="C35" s="40">
        <f>C34+((288.15-0.0019812*C34)/0.0019812)*(1-((288.15-0.0019812*C34)/(273.15+C26))^0.234969)</f>
        <v>34622.223622810554</v>
      </c>
      <c r="D35" s="40">
        <f>D34+((288.15-0.0019812*D34)/0.0019812)*(1-((288.15-0.0019812*D34)/(273.15+D26))^0.234969)</f>
        <v>34622.223622810554</v>
      </c>
      <c r="E35" s="48" t="s">
        <v>35</v>
      </c>
      <c r="F35" s="49">
        <f>D30*SIN(RADIANS(ABS(D31-D29)))</f>
        <v>0</v>
      </c>
      <c r="G35" s="77"/>
    </row>
    <row r="36" spans="1:7" ht="11.85" customHeight="1">
      <c r="A36" s="75"/>
      <c r="B36" s="10"/>
      <c r="C36" s="1"/>
      <c r="D36" s="11"/>
      <c r="E36" s="11"/>
      <c r="F36" s="12"/>
      <c r="G36" s="77"/>
    </row>
    <row r="37" spans="1:7" ht="11.85" customHeight="1">
      <c r="A37" s="75"/>
      <c r="B37" s="10"/>
      <c r="C37" s="1"/>
      <c r="D37" s="11"/>
      <c r="E37" s="11"/>
      <c r="F37" s="12"/>
      <c r="G37" s="77"/>
    </row>
    <row r="38" spans="1:7" ht="11.85" customHeight="1">
      <c r="A38" s="75"/>
      <c r="B38" s="10"/>
      <c r="C38" s="1"/>
      <c r="D38" s="11"/>
      <c r="E38" s="11"/>
      <c r="F38" s="12"/>
      <c r="G38" s="77"/>
    </row>
    <row r="39" spans="1:7" ht="11.85" customHeight="1">
      <c r="A39" s="75"/>
      <c r="B39" s="10"/>
      <c r="C39" s="1" t="s">
        <v>13</v>
      </c>
      <c r="D39" s="11" t="s">
        <v>14</v>
      </c>
      <c r="E39" s="11" t="s">
        <v>15</v>
      </c>
      <c r="F39" s="12"/>
      <c r="G39" s="77"/>
    </row>
    <row r="40" spans="1:7" ht="11.85" customHeight="1">
      <c r="A40" s="75"/>
      <c r="B40" s="13"/>
      <c r="C40" s="11">
        <v>80.7</v>
      </c>
      <c r="D40" s="11">
        <v>2200</v>
      </c>
      <c r="E40" s="1"/>
      <c r="F40" s="14"/>
      <c r="G40" s="77"/>
    </row>
    <row r="41" spans="1:7" ht="11.85" customHeight="1">
      <c r="A41" s="75"/>
      <c r="B41" s="13"/>
      <c r="C41" s="11">
        <v>80.7</v>
      </c>
      <c r="D41" s="11">
        <v>2800</v>
      </c>
      <c r="E41" s="1"/>
      <c r="F41" s="12"/>
      <c r="G41" s="77"/>
    </row>
    <row r="42" spans="1:7" ht="11.85" customHeight="1">
      <c r="A42" s="75"/>
      <c r="B42" s="13"/>
      <c r="C42" s="11">
        <v>82</v>
      </c>
      <c r="D42" s="11">
        <v>3400</v>
      </c>
      <c r="E42" s="1"/>
      <c r="F42" s="12"/>
      <c r="G42" s="77"/>
    </row>
    <row r="43" spans="1:7" ht="11.85" customHeight="1">
      <c r="A43" s="75"/>
      <c r="B43" s="13"/>
      <c r="C43" s="11">
        <v>88</v>
      </c>
      <c r="D43" s="11">
        <v>4200</v>
      </c>
      <c r="E43" s="1"/>
      <c r="F43" s="12"/>
      <c r="G43" s="77"/>
    </row>
    <row r="44" spans="1:7" ht="11.85" customHeight="1">
      <c r="A44" s="75"/>
      <c r="B44" s="13"/>
      <c r="C44" s="11">
        <v>94.6</v>
      </c>
      <c r="D44" s="11">
        <v>4200</v>
      </c>
      <c r="E44" s="1"/>
      <c r="F44" s="12"/>
      <c r="G44" s="77"/>
    </row>
    <row r="45" spans="1:7" ht="11.85" customHeight="1">
      <c r="A45" s="75"/>
      <c r="B45" s="10"/>
      <c r="C45" s="11">
        <v>94.6</v>
      </c>
      <c r="D45" s="11">
        <v>2200</v>
      </c>
      <c r="E45" s="11"/>
      <c r="F45" s="12"/>
      <c r="G45" s="77"/>
    </row>
    <row r="46" spans="1:7" ht="11.85" customHeight="1">
      <c r="A46" s="75"/>
      <c r="B46" s="10"/>
      <c r="C46" s="64">
        <v>86.5</v>
      </c>
      <c r="D46" s="11">
        <v>4000</v>
      </c>
      <c r="E46" s="11"/>
      <c r="F46" s="12"/>
      <c r="G46" s="77"/>
    </row>
    <row r="47" spans="1:7" ht="11.85" customHeight="1">
      <c r="A47" s="75"/>
      <c r="B47" s="10"/>
      <c r="C47" s="64">
        <v>94.6</v>
      </c>
      <c r="D47" s="11">
        <v>4000</v>
      </c>
      <c r="E47" s="11"/>
      <c r="F47" s="12"/>
      <c r="G47" s="77"/>
    </row>
    <row r="48" spans="1:7" ht="11.85" customHeight="1">
      <c r="A48" s="75"/>
      <c r="B48" s="10"/>
      <c r="C48" s="1"/>
      <c r="D48" s="11"/>
      <c r="E48" s="11"/>
      <c r="F48" s="12"/>
      <c r="G48" s="77"/>
    </row>
    <row r="49" spans="1:7" ht="11.85" customHeight="1">
      <c r="A49" s="75"/>
      <c r="B49" s="10"/>
      <c r="C49" s="1"/>
      <c r="D49" s="11"/>
      <c r="E49" s="11"/>
      <c r="F49" s="12"/>
      <c r="G49" s="77"/>
    </row>
    <row r="50" spans="1:7" ht="11.85" customHeight="1">
      <c r="A50" s="75"/>
      <c r="B50" s="10"/>
      <c r="C50" s="1"/>
      <c r="D50" s="11"/>
      <c r="E50" s="11"/>
      <c r="F50" s="12"/>
      <c r="G50" s="77"/>
    </row>
    <row r="51" spans="1:7" ht="11.85" customHeight="1">
      <c r="A51" s="75"/>
      <c r="B51" s="10"/>
      <c r="C51" s="1"/>
      <c r="D51" s="11"/>
      <c r="E51" s="11"/>
      <c r="F51" s="12"/>
      <c r="G51" s="77"/>
    </row>
    <row r="52" spans="1:7">
      <c r="A52" s="75"/>
      <c r="B52" s="10"/>
      <c r="C52" s="1"/>
      <c r="D52" s="11"/>
      <c r="E52" s="11"/>
      <c r="F52" s="12"/>
      <c r="G52" s="77"/>
    </row>
    <row r="53" spans="1:7">
      <c r="A53" s="75"/>
      <c r="B53" s="10"/>
      <c r="C53" s="1"/>
      <c r="D53" s="11"/>
      <c r="E53" s="11"/>
      <c r="F53" s="12"/>
      <c r="G53" s="77"/>
    </row>
    <row r="54" spans="1:7">
      <c r="A54" s="75"/>
      <c r="B54" s="10"/>
      <c r="C54" s="1"/>
      <c r="D54" s="11"/>
      <c r="E54" s="11"/>
      <c r="F54" s="12"/>
      <c r="G54" s="77"/>
    </row>
    <row r="55" spans="1:7">
      <c r="A55" s="75"/>
      <c r="B55" s="10"/>
      <c r="C55" s="1"/>
      <c r="D55" s="11"/>
      <c r="E55" s="11"/>
      <c r="F55" s="12"/>
      <c r="G55" s="77"/>
    </row>
    <row r="56" spans="1:7">
      <c r="A56" s="75"/>
      <c r="B56" s="10"/>
      <c r="C56" s="1"/>
      <c r="D56" s="11"/>
      <c r="E56" s="11"/>
      <c r="F56" s="12"/>
      <c r="G56" s="77"/>
    </row>
    <row r="57" spans="1:7">
      <c r="A57" s="75"/>
      <c r="B57" s="10"/>
      <c r="C57" s="1"/>
      <c r="D57" s="11"/>
      <c r="E57" s="11"/>
      <c r="F57" s="12"/>
      <c r="G57" s="77"/>
    </row>
    <row r="58" spans="1:7">
      <c r="A58" s="75"/>
      <c r="B58" s="10"/>
      <c r="C58" s="1"/>
      <c r="D58" s="11"/>
      <c r="E58" s="11"/>
      <c r="F58" s="12"/>
      <c r="G58" s="77"/>
    </row>
    <row r="59" spans="1:7">
      <c r="A59" s="75"/>
      <c r="B59" s="10"/>
      <c r="C59" s="1"/>
      <c r="D59" s="11"/>
      <c r="E59" s="11"/>
      <c r="F59" s="12"/>
      <c r="G59" s="77"/>
    </row>
    <row r="60" spans="1:7">
      <c r="A60" s="75"/>
      <c r="B60" s="10"/>
      <c r="C60" s="1"/>
      <c r="D60" s="11"/>
      <c r="E60" s="11"/>
      <c r="F60" s="12"/>
      <c r="G60" s="77"/>
    </row>
    <row r="61" spans="1:7">
      <c r="A61" s="75"/>
      <c r="B61" s="10"/>
      <c r="C61" s="1"/>
      <c r="D61" s="11"/>
      <c r="E61" s="11"/>
      <c r="F61" s="12"/>
      <c r="G61" s="77"/>
    </row>
    <row r="62" spans="1:7">
      <c r="A62" s="75"/>
      <c r="B62" s="10"/>
      <c r="C62" s="1"/>
      <c r="D62" s="11"/>
      <c r="E62" s="11"/>
      <c r="F62" s="12"/>
      <c r="G62" s="77"/>
    </row>
    <row r="63" spans="1:7" ht="12" thickBot="1">
      <c r="A63" s="75"/>
      <c r="B63" s="58"/>
      <c r="C63" s="59"/>
      <c r="D63" s="60"/>
      <c r="E63" s="60"/>
      <c r="F63" s="61"/>
      <c r="G63" s="77"/>
    </row>
    <row r="64" spans="1:7" ht="21" customHeight="1" thickBot="1">
      <c r="A64" s="69" t="s">
        <v>36</v>
      </c>
      <c r="B64" s="70"/>
      <c r="C64" s="70"/>
      <c r="D64" s="70"/>
      <c r="E64" s="70"/>
      <c r="F64" s="70"/>
      <c r="G64" s="71"/>
    </row>
  </sheetData>
  <sheetProtection algorithmName="SHA-512" hashValue="zxKTUo2c8FYmGCqBm+51vV8rNHxQJlLa3vhi06iJS+nXYFl9NKp0LFeR+13PI6tmthXvAcTFn9mo/FXoeUyZMw==" saltValue="vgxpI+8nrG9BKijAPFJ+Bg==" spinCount="100000" sheet="1" objects="1" scenarios="1" selectLockedCells="1"/>
  <mergeCells count="10">
    <mergeCell ref="A64:G64"/>
    <mergeCell ref="A1:G1"/>
    <mergeCell ref="A2:A63"/>
    <mergeCell ref="G2:G63"/>
    <mergeCell ref="D2:F2"/>
    <mergeCell ref="B2:C2"/>
    <mergeCell ref="B3:C3"/>
    <mergeCell ref="B12:C12"/>
    <mergeCell ref="B4:C4"/>
    <mergeCell ref="B11:C11"/>
  </mergeCells>
  <conditionalFormatting sqref="B12:C12">
    <cfRule type="cellIs" dxfId="20" priority="24" stopIfTrue="1" operator="lessThan">
      <formula>0</formula>
    </cfRule>
    <cfRule type="cellIs" dxfId="19" priority="25" stopIfTrue="1" operator="greaterThanOrEqual">
      <formula>0</formula>
    </cfRule>
  </conditionalFormatting>
  <conditionalFormatting sqref="C15">
    <cfRule type="cellIs" dxfId="18" priority="23" stopIfTrue="1" operator="greaterThan">
      <formula>98</formula>
    </cfRule>
  </conditionalFormatting>
  <conditionalFormatting sqref="D20">
    <cfRule type="cellIs" dxfId="17" priority="20" stopIfTrue="1" operator="greaterThan">
      <formula>100</formula>
    </cfRule>
  </conditionalFormatting>
  <conditionalFormatting sqref="C22 C19">
    <cfRule type="cellIs" dxfId="16" priority="19" stopIfTrue="1" operator="greaterThan">
      <formula>$C$15</formula>
    </cfRule>
  </conditionalFormatting>
  <conditionalFormatting sqref="C23">
    <cfRule type="cellIs" dxfId="15" priority="17" stopIfTrue="1" operator="lessThanOrEqual">
      <formula>0</formula>
    </cfRule>
    <cfRule type="cellIs" dxfId="14" priority="2" stopIfTrue="1" operator="between">
      <formula>15</formula>
      <formula>1</formula>
    </cfRule>
    <cfRule type="cellIs" dxfId="13" priority="1" stopIfTrue="1" operator="greaterThan">
      <formula>15</formula>
    </cfRule>
  </conditionalFormatting>
  <conditionalFormatting sqref="E21 E23">
    <cfRule type="cellIs" dxfId="12" priority="12" stopIfTrue="1" operator="between">
      <formula>80.7</formula>
      <formula>94.6</formula>
    </cfRule>
    <cfRule type="cellIs" dxfId="11" priority="13" stopIfTrue="1" operator="lessThan">
      <formula>80.7</formula>
    </cfRule>
    <cfRule type="cellIs" dxfId="10" priority="14" stopIfTrue="1" operator="greaterThan">
      <formula>94.6</formula>
    </cfRule>
  </conditionalFormatting>
  <conditionalFormatting sqref="F31">
    <cfRule type="cellIs" dxfId="9" priority="11" stopIfTrue="1" operator="lessThan">
      <formula>0</formula>
    </cfRule>
  </conditionalFormatting>
  <conditionalFormatting sqref="F34">
    <cfRule type="cellIs" dxfId="8" priority="10" stopIfTrue="1" operator="lessThan">
      <formula>0</formula>
    </cfRule>
  </conditionalFormatting>
  <conditionalFormatting sqref="C16">
    <cfRule type="cellIs" dxfId="7" priority="8" stopIfTrue="1" operator="greaterThan">
      <formula>$C$15</formula>
    </cfRule>
  </conditionalFormatting>
  <conditionalFormatting sqref="C17">
    <cfRule type="cellIs" dxfId="6" priority="7" stopIfTrue="1" operator="greaterThan">
      <formula>$C$15</formula>
    </cfRule>
  </conditionalFormatting>
  <conditionalFormatting sqref="C18">
    <cfRule type="cellIs" dxfId="5" priority="6" stopIfTrue="1" operator="greaterThan">
      <formula>$C$15</formula>
    </cfRule>
  </conditionalFormatting>
  <conditionalFormatting sqref="D19">
    <cfRule type="cellIs" dxfId="4" priority="5" stopIfTrue="1" operator="greaterThan">
      <formula>100</formula>
    </cfRule>
  </conditionalFormatting>
  <conditionalFormatting sqref="D23">
    <cfRule type="cellIs" dxfId="3" priority="16" stopIfTrue="1" operator="greaterThan">
      <formula>4000</formula>
    </cfRule>
    <cfRule type="cellIs" dxfId="2" priority="4" stopIfTrue="1" operator="lessThan">
      <formula>4000</formula>
    </cfRule>
  </conditionalFormatting>
  <conditionalFormatting sqref="D21">
    <cfRule type="cellIs" dxfId="1" priority="3" stopIfTrue="1" operator="greaterThan">
      <formula>4200</formula>
    </cfRule>
    <cfRule type="cellIs" dxfId="0" priority="15" stopIfTrue="1" operator="lessThan">
      <formula>4200</formula>
    </cfRule>
  </conditionalFormatting>
  <pageMargins left="0.7" right="0.7" top="0.75" bottom="0.75" header="0.3" footer="0.3"/>
  <pageSetup scale="94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W&amp;B</vt:lpstr>
      <vt:lpstr>'W&amp;B'!Print_Area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</dc:creator>
  <cp:lastModifiedBy>Tom Stehler</cp:lastModifiedBy>
  <cp:lastPrinted>2020-03-02T04:53:46Z</cp:lastPrinted>
  <dcterms:created xsi:type="dcterms:W3CDTF">2019-09-04T15:05:45Z</dcterms:created>
  <dcterms:modified xsi:type="dcterms:W3CDTF">2022-05-16T00:47:36Z</dcterms:modified>
</cp:coreProperties>
</file>